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ccountsinmarathi\"/>
    </mc:Choice>
  </mc:AlternateContent>
  <xr:revisionPtr revIDLastSave="0" documentId="13_ncr:1_{B8C0E742-4C5C-4D76-B049-6D00275EA2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se of Income Calculator" sheetId="2" r:id="rId1"/>
    <sheet name="Income Tax Calulator" sheetId="1" r:id="rId2"/>
  </sheets>
  <calcPr calcId="191029"/>
</workbook>
</file>

<file path=xl/calcChain.xml><?xml version="1.0" encoding="utf-8"?>
<calcChain xmlns="http://schemas.openxmlformats.org/spreadsheetml/2006/main">
  <c r="E5" i="1" l="1"/>
  <c r="B16" i="1" l="1"/>
  <c r="C122" i="1" l="1"/>
  <c r="C119" i="1"/>
  <c r="C118" i="1"/>
  <c r="C117" i="1"/>
  <c r="C116" i="1"/>
  <c r="C115" i="1"/>
  <c r="C114" i="1"/>
  <c r="D111" i="1"/>
  <c r="D85" i="1"/>
  <c r="E85" i="1" s="1"/>
  <c r="C64" i="1"/>
  <c r="C56" i="1"/>
  <c r="D51" i="1"/>
  <c r="D50" i="1" s="1"/>
  <c r="N27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N21" i="1"/>
  <c r="N20" i="1"/>
  <c r="D134" i="1" s="1"/>
  <c r="E137" i="1" s="1"/>
  <c r="N19" i="1"/>
  <c r="D45" i="1" s="1"/>
  <c r="N18" i="1"/>
  <c r="N17" i="1"/>
  <c r="M16" i="1"/>
  <c r="L16" i="1"/>
  <c r="K16" i="1"/>
  <c r="J16" i="1"/>
  <c r="I16" i="1"/>
  <c r="H16" i="1"/>
  <c r="G16" i="1"/>
  <c r="F16" i="1"/>
  <c r="E16" i="1"/>
  <c r="D16" i="1"/>
  <c r="C16" i="1"/>
  <c r="N15" i="1"/>
  <c r="N14" i="1"/>
  <c r="N13" i="1"/>
  <c r="N12" i="1"/>
  <c r="N11" i="1"/>
  <c r="B35" i="1" s="1"/>
  <c r="N10" i="1"/>
  <c r="B36" i="1" s="1"/>
  <c r="F5" i="1"/>
  <c r="N16" i="1" l="1"/>
  <c r="D33" i="1" s="1"/>
  <c r="B121" i="1"/>
  <c r="B120" i="1"/>
  <c r="C120" i="1" s="1"/>
  <c r="C94" i="1"/>
  <c r="C109" i="1" s="1"/>
  <c r="D109" i="1" s="1"/>
  <c r="D24" i="1"/>
  <c r="H24" i="1"/>
  <c r="L24" i="1"/>
  <c r="E24" i="1"/>
  <c r="I24" i="1"/>
  <c r="M24" i="1"/>
  <c r="C24" i="1"/>
  <c r="G24" i="1"/>
  <c r="K24" i="1"/>
  <c r="B24" i="1"/>
  <c r="F24" i="1"/>
  <c r="J24" i="1"/>
  <c r="N23" i="1"/>
  <c r="B37" i="1"/>
  <c r="B38" i="1" s="1"/>
  <c r="C38" i="1" s="1"/>
  <c r="D42" i="1" s="1"/>
  <c r="C113" i="1"/>
  <c r="C121" i="1"/>
  <c r="C57" i="1"/>
  <c r="C59" i="1" s="1"/>
  <c r="D59" i="1" s="1"/>
  <c r="C65" i="1"/>
  <c r="C67" i="1" s="1"/>
  <c r="D67" i="1" s="1"/>
  <c r="D68" i="1" l="1"/>
  <c r="D69" i="1" s="1"/>
  <c r="D73" i="1" s="1"/>
  <c r="N24" i="1"/>
  <c r="D122" i="1"/>
  <c r="D124" i="1" s="1"/>
  <c r="E124" i="1" s="1"/>
  <c r="D43" i="1"/>
  <c r="D44" i="1" s="1"/>
  <c r="D74" i="1" l="1"/>
  <c r="D75" i="1"/>
  <c r="E75" i="1" s="1"/>
  <c r="D46" i="1" l="1"/>
  <c r="E46" i="1" s="1"/>
  <c r="E87" i="1" s="1"/>
  <c r="E126" i="1" s="1"/>
  <c r="E131" i="1" s="1"/>
  <c r="E128" i="1" l="1"/>
  <c r="E129" i="1" s="1"/>
  <c r="E130" i="1" l="1"/>
  <c r="E132" i="1" l="1"/>
  <c r="E133" i="1" s="1"/>
  <c r="E1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vishal nile</author>
  </authors>
  <commentList>
    <comment ref="A51" authorId="0" shapeId="0" xr:uid="{2B8863D8-4CAE-4B19-BC29-FECA5C04EEAD}">
      <text>
        <r>
          <rPr>
            <b/>
            <sz val="9"/>
            <color indexed="81"/>
            <rFont val="Tahoma"/>
            <family val="2"/>
          </rPr>
          <t xml:space="preserve">Authorisor:
</t>
        </r>
        <r>
          <rPr>
            <sz val="9"/>
            <color indexed="81"/>
            <rFont val="Tahoma"/>
            <family val="2"/>
          </rPr>
          <t xml:space="preserve">Deduction is limitedd to Rs. 30,000 instead of Rs. 2 lakhs if both of following conditions are satisfied.
1) where the capital is borrowed after 01.04.99
2) property is acquired/constructed within 5 yrs (3yrs upto    FY2015-16) from the end of year of  borrowal.
</t>
        </r>
      </text>
    </comment>
  </commentList>
</comments>
</file>

<file path=xl/sharedStrings.xml><?xml version="1.0" encoding="utf-8"?>
<sst xmlns="http://schemas.openxmlformats.org/spreadsheetml/2006/main" count="153" uniqueCount="126">
  <si>
    <t>Name</t>
  </si>
  <si>
    <t>Metro</t>
  </si>
  <si>
    <t>PAN</t>
  </si>
  <si>
    <t>Non-Metro</t>
  </si>
  <si>
    <t>Date of Birth</t>
  </si>
  <si>
    <t>Age (Years)</t>
  </si>
  <si>
    <t>Year Ends</t>
  </si>
  <si>
    <t>Living City</t>
  </si>
  <si>
    <t>Total</t>
  </si>
  <si>
    <t>Basic + DA</t>
  </si>
  <si>
    <t>House Rent Allowance</t>
  </si>
  <si>
    <t>Special Allowance</t>
  </si>
  <si>
    <t>Pension</t>
  </si>
  <si>
    <t>Gross Salary</t>
  </si>
  <si>
    <t>Provident Fund</t>
  </si>
  <si>
    <t>V P F</t>
  </si>
  <si>
    <t>Profession Tax</t>
  </si>
  <si>
    <t>TDS Deducted</t>
  </si>
  <si>
    <t>Total Deductions</t>
  </si>
  <si>
    <t>Taxable Salary</t>
  </si>
  <si>
    <t>Rent Paid</t>
  </si>
  <si>
    <t>(I) Income From Salary</t>
  </si>
  <si>
    <t>Less HRA</t>
  </si>
  <si>
    <t>HRA Received</t>
  </si>
  <si>
    <t>40% or 50% of Basic</t>
  </si>
  <si>
    <t>Rent Paid &gt; 10% of Salary.</t>
  </si>
  <si>
    <t>HRA Exemption</t>
  </si>
  <si>
    <t>Less : Standard Deduction</t>
  </si>
  <si>
    <t>Less : Professional Tax</t>
  </si>
  <si>
    <t>Income taxable under the head Salaries</t>
  </si>
  <si>
    <t>(II) Income from House Property</t>
  </si>
  <si>
    <t>(A) Self occupied property (Loss)</t>
  </si>
  <si>
    <t>Interest on Loan / Borrings</t>
  </si>
  <si>
    <t>Interest deduction (Conditional) Max. ₹ 30,000/-.</t>
  </si>
  <si>
    <t>Rent of the property for the year</t>
  </si>
  <si>
    <t>Less : Municipal Taxes paid in the year</t>
  </si>
  <si>
    <t>Net Annual Value</t>
  </si>
  <si>
    <t>Less : Interest on Housing Loan</t>
  </si>
  <si>
    <t>Net Income / (Loss) from this House</t>
  </si>
  <si>
    <t>Income from HP before set off of carry forward loss from HP</t>
  </si>
  <si>
    <t>Maximum loss of Current year to be Set off.</t>
  </si>
  <si>
    <t>Less : Carry Forward Loss of House Property from earlier Years :</t>
  </si>
  <si>
    <t>Brought forward of House Property Loss of Current Year</t>
  </si>
  <si>
    <t>Brought forward of House Property Loss of Earlier Years</t>
  </si>
  <si>
    <t>Income taxable under the head House Property</t>
  </si>
  <si>
    <t>(III) Income from Other Sources</t>
  </si>
  <si>
    <t>Bank interest (SB account)</t>
  </si>
  <si>
    <t>NSC Interest for the year</t>
  </si>
  <si>
    <t>Post office deopsit</t>
  </si>
  <si>
    <t>Income taxable under the head Other Sources</t>
  </si>
  <si>
    <t>Gross Total Income</t>
  </si>
  <si>
    <t>Less : Deduction under chapter VI A</t>
  </si>
  <si>
    <t>Section 80 C</t>
  </si>
  <si>
    <t>Life insurance</t>
  </si>
  <si>
    <t>Public Provident Fund</t>
  </si>
  <si>
    <t>NSC investment + Accrued interest</t>
  </si>
  <si>
    <t>Housing loan principal repayment</t>
  </si>
  <si>
    <t>Sukanya Samriddhi Account</t>
  </si>
  <si>
    <t>Tuition fees for 2 children</t>
  </si>
  <si>
    <t>Tax Saving Fixed deposit in Bank (5 years)</t>
  </si>
  <si>
    <t>Tax Saving Bonds</t>
  </si>
  <si>
    <t>E.L.S.S (Tax Saving Mutual Fund)</t>
  </si>
  <si>
    <t>Section 80 CCC</t>
  </si>
  <si>
    <t>Pension Plan from Insurance Companies/Mutual Funds (u/s 80CCC)</t>
  </si>
  <si>
    <t>Section 80 CCD</t>
  </si>
  <si>
    <t xml:space="preserve">Contribution to NPS notified by the Central Government </t>
  </si>
  <si>
    <t>Less: Additional Deduction under Sec 80CCD NPS (Max. ₹ 50,000/-)</t>
  </si>
  <si>
    <t>80D - Mediclaim Insurance (Self &amp; dependent)</t>
  </si>
  <si>
    <t>80D - Mediclaim Insurance (Parents)</t>
  </si>
  <si>
    <t>80E - Interest on education loan</t>
  </si>
  <si>
    <t>80DD - Medical Treatment of handicapped Dependent</t>
  </si>
  <si>
    <t>80DDB - 80DDB Expenditure on Selected Medical Treatment</t>
  </si>
  <si>
    <t>80G, 80GGA, 80GGC Donation to approved funds</t>
  </si>
  <si>
    <t>80GG For Rent to an Individual, not receiving HRA</t>
  </si>
  <si>
    <t>80TTA - SB interest received by Normal Citizen</t>
  </si>
  <si>
    <t>80TTB - Interest on SB Act. &amp; deposits received by Sr. &amp; very Sr. Citizen</t>
  </si>
  <si>
    <t>80U - Physically Disable Assesse</t>
  </si>
  <si>
    <t>Less : Rebate u/s 87A</t>
  </si>
  <si>
    <t>Tax Payable</t>
  </si>
  <si>
    <t>Add : Surcharge</t>
  </si>
  <si>
    <t>Add : Education + Health Cess</t>
  </si>
  <si>
    <t>Total Tax Liability</t>
  </si>
  <si>
    <t>Less : TDS from Salary</t>
  </si>
  <si>
    <t>Less : TDS from Bank on Interest</t>
  </si>
  <si>
    <t>Net Salary received</t>
  </si>
  <si>
    <t>Total Taxable Income</t>
  </si>
  <si>
    <t>Tax Payable / (Refundable)</t>
  </si>
  <si>
    <t>Tax Payable after rebate</t>
  </si>
  <si>
    <t>Income Tax calculator FY 2019-20 (AY 2020-21)</t>
  </si>
  <si>
    <t>Computation of Income FY 2019-20</t>
  </si>
  <si>
    <r>
      <t xml:space="preserve">(B) Let out property </t>
    </r>
    <r>
      <rPr>
        <b/>
        <sz val="11"/>
        <color rgb="FFFF0000"/>
        <rFont val="Arial"/>
        <family val="2"/>
      </rPr>
      <t>(Enter name of Property)</t>
    </r>
  </si>
  <si>
    <r>
      <t xml:space="preserve">(C) Let out property </t>
    </r>
    <r>
      <rPr>
        <b/>
        <sz val="11"/>
        <color rgb="FFFF0000"/>
        <rFont val="Arial"/>
        <family val="2"/>
      </rPr>
      <t>(Enter name of Property)</t>
    </r>
  </si>
  <si>
    <r>
      <t xml:space="preserve">Less : TDS </t>
    </r>
    <r>
      <rPr>
        <sz val="11"/>
        <color rgb="FFFF0000"/>
        <rFont val="Arial"/>
        <family val="2"/>
      </rPr>
      <t>(Enter the Deductor details)</t>
    </r>
  </si>
  <si>
    <r>
      <rPr>
        <b/>
        <sz val="11"/>
        <color rgb="FFFF0000"/>
        <rFont val="Arial"/>
        <family val="2"/>
      </rPr>
      <t>Terms of Usage :</t>
    </r>
    <r>
      <rPr>
        <sz val="11"/>
        <color rgb="FFFF0000"/>
        <rFont val="Arial"/>
        <family val="2"/>
      </rPr>
      <t xml:space="preserve"> This calculator is made for non commercial use by Individuals. This is an initiative taken to help the common Assessee having income under the head Salary, House Property &amp; Other Sources.</t>
    </r>
  </si>
  <si>
    <r>
      <rPr>
        <b/>
        <sz val="11"/>
        <color rgb="FFFF0000"/>
        <rFont val="Arial"/>
        <family val="2"/>
      </rPr>
      <t>Disclaimer :</t>
    </r>
    <r>
      <rPr>
        <sz val="11"/>
        <color rgb="FFFF0000"/>
        <rFont val="Arial"/>
        <family val="2"/>
      </rPr>
      <t xml:space="preserve">  Care has been taken to prepare this calculator. Please consult your Advisor also before taking any decision based on this calculator, because this is having limited fields for input.</t>
    </r>
  </si>
  <si>
    <t>https://www.accountsinmarathi.com</t>
  </si>
  <si>
    <r>
      <rPr>
        <sz val="11"/>
        <rFont val="Arial"/>
        <family val="2"/>
      </rPr>
      <t>Other taxable allowances</t>
    </r>
    <r>
      <rPr>
        <sz val="11"/>
        <color rgb="FFFF0000"/>
        <rFont val="Arial"/>
        <family val="2"/>
      </rPr>
      <t xml:space="preserve"> (Enter the data here)</t>
    </r>
  </si>
  <si>
    <r>
      <rPr>
        <sz val="11"/>
        <rFont val="Arial"/>
        <family val="2"/>
      </rPr>
      <t>Any Other Deductions</t>
    </r>
    <r>
      <rPr>
        <sz val="11"/>
        <color rgb="FFFF0000"/>
        <rFont val="Arial"/>
        <family val="2"/>
      </rPr>
      <t xml:space="preserve"> (Enter the data here)</t>
    </r>
  </si>
  <si>
    <r>
      <rPr>
        <sz val="11"/>
        <rFont val="Arial"/>
        <family val="2"/>
      </rPr>
      <t>Less : Exempted allowances as per Form 16</t>
    </r>
    <r>
      <rPr>
        <sz val="11"/>
        <color rgb="FFFF0000"/>
        <rFont val="Arial"/>
        <family val="2"/>
      </rPr>
      <t xml:space="preserve"> (Enter the data here)</t>
    </r>
  </si>
  <si>
    <r>
      <rPr>
        <sz val="11"/>
        <rFont val="Arial"/>
        <family val="2"/>
      </rPr>
      <t>Other income taxable under this head</t>
    </r>
    <r>
      <rPr>
        <sz val="11"/>
        <color rgb="FFFF0000"/>
        <rFont val="Arial"/>
        <family val="2"/>
      </rPr>
      <t xml:space="preserve"> (Enter the data here)</t>
    </r>
  </si>
  <si>
    <t>Bank Interest (Fixed Deposit)</t>
  </si>
  <si>
    <t>Fill data only in Light Orange Cell (show in this cell colour)</t>
  </si>
  <si>
    <t>Deduction Part</t>
  </si>
  <si>
    <t>This calculator calculates Income from.</t>
  </si>
  <si>
    <t>1. Salary,</t>
  </si>
  <si>
    <t>2. Pension,</t>
  </si>
  <si>
    <t>3. House Property (1 SOP &amp; 2 LOP) along with Set off &amp; carry forward of loss therein, and</t>
  </si>
  <si>
    <t>4. Other sources</t>
  </si>
  <si>
    <t>This is useful for all Individuals, viz. Normal Citizen, Senior Citizen &amp; Very Senior Citizen</t>
  </si>
  <si>
    <t>Income Tax slabs for FY 2019-20 (AY 2020-21)</t>
  </si>
  <si>
    <t>Income Slab</t>
  </si>
  <si>
    <t>Tax</t>
  </si>
  <si>
    <t>Up to 2.5 lakhs</t>
  </si>
  <si>
    <t>2.5 to 5 Lakhs</t>
  </si>
  <si>
    <t>5 to 10 Lakhs</t>
  </si>
  <si>
    <t>Above 10 lakhs</t>
  </si>
  <si>
    <t>Up to 3 lakhs</t>
  </si>
  <si>
    <t>3 to 5 Lakhs</t>
  </si>
  <si>
    <t>Nil</t>
  </si>
  <si>
    <t>Up to 5 lakhs</t>
  </si>
  <si>
    <t>Very Senior Citizen                        (More than 80 years of Age)</t>
  </si>
  <si>
    <t>General public                   (Less than 60 years of Age)</t>
  </si>
  <si>
    <t>Senior Citizen                          (60-80 years of Age)</t>
  </si>
  <si>
    <t>This is an Income Tax Calculator India for the FY 2019-20 (AY 2020-21)</t>
  </si>
  <si>
    <t>Who can use of this Income Tax Calculator</t>
  </si>
  <si>
    <t>For more Tools &amp; accounts knowledge pls visit the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</si>
</sst>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dd/mmm/yy;@"/>
    <numFmt numFmtId="166" formatCode="[$-409]mmm/yy;@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i/>
      <sz val="11"/>
      <color rgb="FF000099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0099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5705EB"/>
      <name val="Arial"/>
      <family val="2"/>
    </font>
    <font>
      <b/>
      <sz val="11"/>
      <name val="Arial"/>
      <family val="2"/>
    </font>
    <font>
      <b/>
      <sz val="11"/>
      <color rgb="FF000099"/>
      <name val="Arial"/>
      <family val="2"/>
    </font>
    <font>
      <b/>
      <sz val="11"/>
      <color rgb="FFFF0000"/>
      <name val="Arial"/>
      <family val="2"/>
    </font>
    <font>
      <b/>
      <sz val="11"/>
      <color rgb="FFFFFF00"/>
      <name val="Arial"/>
      <family val="2"/>
    </font>
    <font>
      <b/>
      <i/>
      <sz val="16"/>
      <color theme="0"/>
      <name val="Arial"/>
      <family val="2"/>
    </font>
    <font>
      <u/>
      <sz val="18"/>
      <color theme="10"/>
      <name val="Calibri"/>
      <family val="2"/>
      <scheme val="minor"/>
    </font>
    <font>
      <b/>
      <sz val="11"/>
      <color theme="3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02">
    <xf numFmtId="0" fontId="0" fillId="0" borderId="0" xfId="0"/>
    <xf numFmtId="164" fontId="3" fillId="0" borderId="0" xfId="1" applyNumberFormat="1" applyFont="1" applyProtection="1">
      <protection hidden="1"/>
    </xf>
    <xf numFmtId="0" fontId="4" fillId="3" borderId="7" xfId="0" applyFont="1" applyFill="1" applyBorder="1" applyProtection="1"/>
    <xf numFmtId="0" fontId="4" fillId="5" borderId="12" xfId="0" applyFont="1" applyFill="1" applyBorder="1" applyAlignment="1" applyProtection="1">
      <alignment vertical="center"/>
    </xf>
    <xf numFmtId="43" fontId="5" fillId="0" borderId="0" xfId="1" applyFont="1" applyProtection="1">
      <protection hidden="1"/>
    </xf>
    <xf numFmtId="164" fontId="5" fillId="0" borderId="0" xfId="1" applyNumberFormat="1" applyFont="1" applyProtection="1">
      <protection hidden="1"/>
    </xf>
    <xf numFmtId="164" fontId="5" fillId="0" borderId="0" xfId="1" applyNumberFormat="1" applyFont="1" applyFill="1" applyProtection="1">
      <protection hidden="1"/>
    </xf>
    <xf numFmtId="0" fontId="5" fillId="0" borderId="0" xfId="0" applyFont="1" applyProtection="1">
      <protection hidden="1"/>
    </xf>
    <xf numFmtId="164" fontId="6" fillId="0" borderId="0" xfId="1" applyNumberFormat="1" applyFont="1" applyProtection="1">
      <protection hidden="1"/>
    </xf>
    <xf numFmtId="0" fontId="5" fillId="4" borderId="0" xfId="1" applyNumberFormat="1" applyFont="1" applyFill="1" applyAlignment="1" applyProtection="1">
      <protection locked="0"/>
    </xf>
    <xf numFmtId="164" fontId="7" fillId="0" borderId="0" xfId="1" applyNumberFormat="1" applyFont="1" applyFill="1" applyProtection="1">
      <protection hidden="1"/>
    </xf>
    <xf numFmtId="164" fontId="8" fillId="2" borderId="0" xfId="1" applyNumberFormat="1" applyFont="1" applyFill="1" applyProtection="1">
      <protection hidden="1"/>
    </xf>
    <xf numFmtId="0" fontId="5" fillId="0" borderId="0" xfId="0" applyFont="1" applyFill="1" applyProtection="1">
      <protection hidden="1"/>
    </xf>
    <xf numFmtId="164" fontId="5" fillId="4" borderId="0" xfId="1" applyNumberFormat="1" applyFont="1" applyFill="1" applyProtection="1">
      <protection locked="0"/>
    </xf>
    <xf numFmtId="166" fontId="6" fillId="0" borderId="0" xfId="1" applyNumberFormat="1" applyFont="1" applyAlignment="1" applyProtection="1">
      <alignment horizontal="center"/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2" fontId="9" fillId="0" borderId="0" xfId="3" applyNumberFormat="1" applyFont="1" applyAlignment="1" applyProtection="1">
      <alignment horizontal="left"/>
    </xf>
    <xf numFmtId="2" fontId="11" fillId="0" borderId="0" xfId="3" applyNumberFormat="1" applyFont="1" applyAlignment="1" applyProtection="1">
      <alignment horizontal="left"/>
    </xf>
    <xf numFmtId="2" fontId="12" fillId="0" borderId="0" xfId="3" applyNumberFormat="1" applyFont="1" applyAlignment="1" applyProtection="1">
      <alignment horizontal="left"/>
    </xf>
    <xf numFmtId="164" fontId="13" fillId="2" borderId="1" xfId="1" applyNumberFormat="1" applyFont="1" applyFill="1" applyBorder="1" applyProtection="1">
      <protection hidden="1"/>
    </xf>
    <xf numFmtId="0" fontId="5" fillId="0" borderId="0" xfId="0" applyFont="1" applyProtection="1"/>
    <xf numFmtId="0" fontId="6" fillId="0" borderId="0" xfId="0" applyFont="1" applyProtection="1"/>
    <xf numFmtId="164" fontId="13" fillId="2" borderId="2" xfId="1" applyNumberFormat="1" applyFont="1" applyFill="1" applyBorder="1" applyProtection="1">
      <protection hidden="1"/>
    </xf>
    <xf numFmtId="43" fontId="9" fillId="0" borderId="0" xfId="1" applyFont="1" applyBorder="1" applyProtection="1">
      <protection hidden="1"/>
    </xf>
    <xf numFmtId="2" fontId="9" fillId="0" borderId="0" xfId="3" applyNumberFormat="1" applyFont="1" applyBorder="1" applyProtection="1">
      <protection hidden="1"/>
    </xf>
    <xf numFmtId="0" fontId="5" fillId="0" borderId="5" xfId="0" applyFont="1" applyBorder="1" applyProtection="1">
      <protection hidden="1"/>
    </xf>
    <xf numFmtId="164" fontId="5" fillId="0" borderId="0" xfId="1" applyNumberFormat="1" applyFont="1" applyBorder="1" applyProtection="1">
      <protection hidden="1"/>
    </xf>
    <xf numFmtId="164" fontId="5" fillId="0" borderId="6" xfId="1" applyNumberFormat="1" applyFont="1" applyBorder="1" applyProtection="1">
      <protection hidden="1"/>
    </xf>
    <xf numFmtId="0" fontId="5" fillId="0" borderId="5" xfId="0" applyFont="1" applyBorder="1" applyProtection="1"/>
    <xf numFmtId="0" fontId="5" fillId="0" borderId="0" xfId="0" applyFont="1" applyBorder="1" applyProtection="1">
      <protection hidden="1"/>
    </xf>
    <xf numFmtId="164" fontId="8" fillId="2" borderId="0" xfId="1" applyNumberFormat="1" applyFont="1" applyFill="1" applyBorder="1" applyProtection="1">
      <protection hidden="1"/>
    </xf>
    <xf numFmtId="2" fontId="9" fillId="0" borderId="5" xfId="3" applyNumberFormat="1" applyFont="1" applyBorder="1" applyProtection="1"/>
    <xf numFmtId="43" fontId="12" fillId="0" borderId="5" xfId="1" applyFont="1" applyBorder="1" applyProtection="1"/>
    <xf numFmtId="0" fontId="5" fillId="0" borderId="5" xfId="0" applyFont="1" applyBorder="1" applyProtection="1">
      <protection locked="0"/>
    </xf>
    <xf numFmtId="164" fontId="5" fillId="4" borderId="8" xfId="1" applyNumberFormat="1" applyFont="1" applyFill="1" applyBorder="1" applyProtection="1">
      <protection locked="0"/>
    </xf>
    <xf numFmtId="164" fontId="8" fillId="2" borderId="8" xfId="1" applyNumberFormat="1" applyFont="1" applyFill="1" applyBorder="1" applyProtection="1">
      <protection hidden="1"/>
    </xf>
    <xf numFmtId="0" fontId="6" fillId="0" borderId="5" xfId="0" applyFont="1" applyBorder="1" applyProtection="1"/>
    <xf numFmtId="164" fontId="13" fillId="2" borderId="0" xfId="1" applyNumberFormat="1" applyFont="1" applyFill="1" applyBorder="1" applyProtection="1">
      <protection hidden="1"/>
    </xf>
    <xf numFmtId="164" fontId="8" fillId="2" borderId="0" xfId="1" applyNumberFormat="1" applyFont="1" applyFill="1" applyBorder="1" applyProtection="1">
      <protection locked="0"/>
    </xf>
    <xf numFmtId="164" fontId="8" fillId="2" borderId="6" xfId="1" applyNumberFormat="1" applyFont="1" applyFill="1" applyBorder="1" applyProtection="1">
      <protection hidden="1"/>
    </xf>
    <xf numFmtId="0" fontId="6" fillId="0" borderId="5" xfId="0" applyFont="1" applyBorder="1" applyAlignment="1" applyProtection="1">
      <alignment horizontal="left" indent="2"/>
    </xf>
    <xf numFmtId="164" fontId="5" fillId="4" borderId="0" xfId="1" applyNumberFormat="1" applyFont="1" applyFill="1" applyBorder="1" applyProtection="1">
      <protection locked="0"/>
    </xf>
    <xf numFmtId="0" fontId="6" fillId="0" borderId="5" xfId="0" applyFont="1" applyBorder="1" applyAlignment="1" applyProtection="1">
      <alignment horizontal="left" indent="2"/>
      <protection locked="0"/>
    </xf>
    <xf numFmtId="164" fontId="5" fillId="0" borderId="5" xfId="1" applyNumberFormat="1" applyFont="1" applyBorder="1" applyProtection="1">
      <protection hidden="1"/>
    </xf>
    <xf numFmtId="164" fontId="6" fillId="0" borderId="0" xfId="1" applyNumberFormat="1" applyFont="1" applyBorder="1" applyProtection="1">
      <protection hidden="1"/>
    </xf>
    <xf numFmtId="0" fontId="10" fillId="0" borderId="5" xfId="0" applyFont="1" applyFill="1" applyBorder="1" applyProtection="1">
      <protection hidden="1"/>
    </xf>
    <xf numFmtId="164" fontId="10" fillId="0" borderId="0" xfId="1" applyNumberFormat="1" applyFont="1" applyFill="1" applyBorder="1" applyProtection="1">
      <protection hidden="1"/>
    </xf>
    <xf numFmtId="0" fontId="5" fillId="0" borderId="5" xfId="0" applyFont="1" applyBorder="1" applyAlignment="1" applyProtection="1">
      <alignment horizontal="left" indent="1"/>
    </xf>
    <xf numFmtId="164" fontId="8" fillId="2" borderId="9" xfId="1" applyNumberFormat="1" applyFont="1" applyFill="1" applyBorder="1" applyProtection="1">
      <protection hidden="1"/>
    </xf>
    <xf numFmtId="164" fontId="13" fillId="2" borderId="10" xfId="1" applyNumberFormat="1" applyFont="1" applyFill="1" applyBorder="1" applyProtection="1">
      <protection hidden="1"/>
    </xf>
    <xf numFmtId="164" fontId="8" fillId="2" borderId="1" xfId="1" applyNumberFormat="1" applyFont="1" applyFill="1" applyBorder="1" applyProtection="1">
      <protection hidden="1"/>
    </xf>
    <xf numFmtId="164" fontId="5" fillId="4" borderId="1" xfId="1" applyNumberFormat="1" applyFont="1" applyFill="1" applyBorder="1" applyProtection="1">
      <protection locked="0"/>
    </xf>
    <xf numFmtId="164" fontId="8" fillId="2" borderId="2" xfId="1" applyNumberFormat="1" applyFont="1" applyFill="1" applyBorder="1" applyProtection="1">
      <protection hidden="1"/>
    </xf>
    <xf numFmtId="164" fontId="8" fillId="2" borderId="10" xfId="1" applyNumberFormat="1" applyFont="1" applyFill="1" applyBorder="1" applyProtection="1">
      <protection hidden="1"/>
    </xf>
    <xf numFmtId="0" fontId="12" fillId="0" borderId="5" xfId="0" applyFont="1" applyFill="1" applyBorder="1" applyProtection="1"/>
    <xf numFmtId="164" fontId="9" fillId="0" borderId="0" xfId="1" applyNumberFormat="1" applyFont="1" applyFill="1" applyBorder="1" applyProtection="1">
      <protection hidden="1"/>
    </xf>
    <xf numFmtId="164" fontId="13" fillId="2" borderId="6" xfId="1" applyNumberFormat="1" applyFont="1" applyFill="1" applyBorder="1" applyProtection="1">
      <protection hidden="1"/>
    </xf>
    <xf numFmtId="164" fontId="5" fillId="0" borderId="9" xfId="1" applyNumberFormat="1" applyFont="1" applyBorder="1" applyProtection="1">
      <protection hidden="1"/>
    </xf>
    <xf numFmtId="164" fontId="15" fillId="3" borderId="10" xfId="1" applyNumberFormat="1" applyFont="1" applyFill="1" applyBorder="1" applyProtection="1">
      <protection hidden="1"/>
    </xf>
    <xf numFmtId="0" fontId="5" fillId="0" borderId="11" xfId="0" applyFont="1" applyBorder="1" applyProtection="1"/>
    <xf numFmtId="164" fontId="5" fillId="0" borderId="8" xfId="1" applyNumberFormat="1" applyFont="1" applyBorder="1" applyProtection="1">
      <protection hidden="1"/>
    </xf>
    <xf numFmtId="0" fontId="17" fillId="0" borderId="0" xfId="2" applyFont="1" applyAlignment="1" applyProtection="1">
      <alignment vertical="center"/>
      <protection hidden="1"/>
    </xf>
    <xf numFmtId="2" fontId="10" fillId="0" borderId="0" xfId="3" applyNumberFormat="1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0" fillId="0" borderId="5" xfId="0" applyFont="1" applyBorder="1" applyProtection="1">
      <protection locked="0"/>
    </xf>
    <xf numFmtId="0" fontId="10" fillId="0" borderId="5" xfId="0" applyFont="1" applyBorder="1" applyAlignment="1" applyProtection="1">
      <alignment horizontal="left" indent="1"/>
      <protection locked="0"/>
    </xf>
    <xf numFmtId="164" fontId="8" fillId="2" borderId="0" xfId="1" applyNumberFormat="1" applyFont="1" applyFill="1" applyAlignment="1" applyProtection="1">
      <alignment horizontal="center"/>
      <protection hidden="1"/>
    </xf>
    <xf numFmtId="0" fontId="6" fillId="0" borderId="0" xfId="0" applyFont="1" applyFill="1" applyProtection="1"/>
    <xf numFmtId="164" fontId="13" fillId="0" borderId="0" xfId="1" applyNumberFormat="1" applyFont="1" applyFill="1" applyBorder="1" applyProtection="1">
      <protection hidden="1"/>
    </xf>
    <xf numFmtId="43" fontId="5" fillId="0" borderId="0" xfId="1" applyFont="1" applyFill="1" applyProtection="1">
      <protection hidden="1"/>
    </xf>
    <xf numFmtId="164" fontId="13" fillId="7" borderId="3" xfId="1" applyNumberFormat="1" applyFont="1" applyFill="1" applyBorder="1" applyAlignment="1" applyProtection="1">
      <alignment horizontal="center"/>
    </xf>
    <xf numFmtId="164" fontId="13" fillId="7" borderId="1" xfId="1" applyNumberFormat="1" applyFont="1" applyFill="1" applyBorder="1" applyAlignment="1" applyProtection="1">
      <alignment horizontal="center"/>
    </xf>
    <xf numFmtId="164" fontId="13" fillId="7" borderId="4" xfId="1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164" fontId="5" fillId="0" borderId="0" xfId="1" applyNumberFormat="1" applyFont="1" applyFill="1" applyBorder="1" applyProtection="1">
      <protection hidden="1"/>
    </xf>
    <xf numFmtId="164" fontId="13" fillId="0" borderId="6" xfId="1" applyNumberFormat="1" applyFont="1" applyFill="1" applyBorder="1" applyProtection="1">
      <protection hidden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" fillId="0" borderId="0" xfId="0" applyFont="1"/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4" borderId="0" xfId="0" applyFont="1" applyFill="1" applyAlignment="1" applyProtection="1">
      <alignment vertical="center" wrapText="1"/>
      <protection hidden="1"/>
    </xf>
    <xf numFmtId="164" fontId="6" fillId="0" borderId="0" xfId="1" applyNumberFormat="1" applyFont="1" applyAlignment="1" applyProtection="1">
      <alignment vertical="center"/>
      <protection hidden="1"/>
    </xf>
    <xf numFmtId="0" fontId="5" fillId="4" borderId="0" xfId="1" applyNumberFormat="1" applyFont="1" applyFill="1" applyAlignment="1" applyProtection="1">
      <alignment vertical="center"/>
      <protection locked="0"/>
    </xf>
    <xf numFmtId="0" fontId="5" fillId="4" borderId="0" xfId="1" applyNumberFormat="1" applyFont="1" applyFill="1" applyAlignment="1" applyProtection="1">
      <alignment horizontal="left" vertical="center"/>
      <protection locked="0"/>
    </xf>
    <xf numFmtId="165" fontId="5" fillId="4" borderId="0" xfId="1" applyNumberFormat="1" applyFont="1" applyFill="1" applyAlignment="1" applyProtection="1">
      <alignment horizontal="center" vertical="center"/>
      <protection locked="0"/>
    </xf>
    <xf numFmtId="165" fontId="8" fillId="2" borderId="0" xfId="1" applyNumberFormat="1" applyFont="1" applyFill="1" applyAlignment="1" applyProtection="1">
      <alignment horizontal="center" vertical="center"/>
      <protection hidden="1"/>
    </xf>
    <xf numFmtId="164" fontId="5" fillId="4" borderId="0" xfId="1" applyNumberFormat="1" applyFont="1" applyFill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10" fillId="0" borderId="4" xfId="0" applyFont="1" applyBorder="1" applyAlignment="1" applyProtection="1">
      <alignment horizontal="left" vertical="center" wrapText="1"/>
      <protection hidden="1"/>
    </xf>
    <xf numFmtId="0" fontId="4" fillId="6" borderId="5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164" fontId="16" fillId="3" borderId="0" xfId="1" applyNumberFormat="1" applyFont="1" applyFill="1" applyAlignment="1" applyProtection="1">
      <alignment horizontal="center" vertical="center"/>
      <protection hidden="1"/>
    </xf>
  </cellXfs>
  <cellStyles count="5">
    <cellStyle name="Comma" xfId="1" builtinId="3"/>
    <cellStyle name="Comma 2" xfId="4" xr:uid="{00000000-0005-0000-0000-000001000000}"/>
    <cellStyle name="Hyperlink" xfId="2" builtinId="8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countsinmarathi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5CBE-7711-4B7E-A28E-EEE7A7B7EB86}">
  <sheetPr codeName="Sheet1"/>
  <dimension ref="A1:F16"/>
  <sheetViews>
    <sheetView tabSelected="1" workbookViewId="0">
      <selection sqref="A1:F1"/>
    </sheetView>
  </sheetViews>
  <sheetFormatPr defaultRowHeight="14.25" x14ac:dyDescent="0.2"/>
  <cols>
    <col min="1" max="1" width="16.7109375" style="79" customWidth="1"/>
    <col min="2" max="2" width="11.140625" style="79" customWidth="1"/>
    <col min="3" max="3" width="15.5703125" style="79" customWidth="1"/>
    <col min="4" max="4" width="10.5703125" style="79" customWidth="1"/>
    <col min="5" max="5" width="15.5703125" style="79" customWidth="1"/>
    <col min="6" max="6" width="13.28515625" style="79" customWidth="1"/>
    <col min="7" max="16384" width="9.140625" style="79"/>
  </cols>
  <sheetData>
    <row r="1" spans="1:6" ht="15" x14ac:dyDescent="0.2">
      <c r="A1" s="92" t="s">
        <v>124</v>
      </c>
      <c r="B1" s="93"/>
      <c r="C1" s="93"/>
      <c r="D1" s="93"/>
      <c r="E1" s="93"/>
      <c r="F1" s="94"/>
    </row>
    <row r="2" spans="1:6" x14ac:dyDescent="0.2">
      <c r="A2" s="79" t="s">
        <v>123</v>
      </c>
    </row>
    <row r="3" spans="1:6" x14ac:dyDescent="0.2">
      <c r="A3" s="79" t="s">
        <v>103</v>
      </c>
    </row>
    <row r="4" spans="1:6" x14ac:dyDescent="0.2">
      <c r="A4" s="79" t="s">
        <v>104</v>
      </c>
    </row>
    <row r="5" spans="1:6" x14ac:dyDescent="0.2">
      <c r="A5" s="79" t="s">
        <v>105</v>
      </c>
    </row>
    <row r="6" spans="1:6" x14ac:dyDescent="0.2">
      <c r="A6" s="79" t="s">
        <v>106</v>
      </c>
    </row>
    <row r="7" spans="1:6" x14ac:dyDescent="0.2">
      <c r="A7" s="79" t="s">
        <v>107</v>
      </c>
    </row>
    <row r="8" spans="1:6" x14ac:dyDescent="0.2">
      <c r="A8" s="79" t="s">
        <v>108</v>
      </c>
    </row>
    <row r="10" spans="1:6" ht="21" customHeight="1" x14ac:dyDescent="0.2">
      <c r="A10" s="91" t="s">
        <v>109</v>
      </c>
      <c r="B10" s="91"/>
      <c r="C10" s="91"/>
      <c r="D10" s="91"/>
      <c r="E10" s="91"/>
      <c r="F10" s="91"/>
    </row>
    <row r="11" spans="1:6" ht="45" customHeight="1" x14ac:dyDescent="0.2">
      <c r="A11" s="90" t="s">
        <v>121</v>
      </c>
      <c r="B11" s="90"/>
      <c r="C11" s="90" t="s">
        <v>122</v>
      </c>
      <c r="D11" s="90"/>
      <c r="E11" s="90" t="s">
        <v>120</v>
      </c>
      <c r="F11" s="90"/>
    </row>
    <row r="12" spans="1:6" ht="19.5" customHeight="1" x14ac:dyDescent="0.2">
      <c r="A12" s="80" t="s">
        <v>110</v>
      </c>
      <c r="B12" s="80" t="s">
        <v>111</v>
      </c>
      <c r="C12" s="80" t="s">
        <v>110</v>
      </c>
      <c r="D12" s="80" t="s">
        <v>111</v>
      </c>
      <c r="E12" s="80" t="s">
        <v>110</v>
      </c>
      <c r="F12" s="80" t="s">
        <v>111</v>
      </c>
    </row>
    <row r="13" spans="1:6" ht="19.5" customHeight="1" x14ac:dyDescent="0.2">
      <c r="A13" s="81" t="s">
        <v>112</v>
      </c>
      <c r="B13" s="81" t="s">
        <v>118</v>
      </c>
      <c r="C13" s="81" t="s">
        <v>116</v>
      </c>
      <c r="D13" s="81" t="s">
        <v>118</v>
      </c>
      <c r="E13" s="81" t="s">
        <v>119</v>
      </c>
      <c r="F13" s="81" t="s">
        <v>118</v>
      </c>
    </row>
    <row r="14" spans="1:6" ht="19.5" customHeight="1" x14ac:dyDescent="0.2">
      <c r="A14" s="81" t="s">
        <v>113</v>
      </c>
      <c r="B14" s="82">
        <v>0.05</v>
      </c>
      <c r="C14" s="81" t="s">
        <v>117</v>
      </c>
      <c r="D14" s="82">
        <v>0.05</v>
      </c>
      <c r="E14" s="81" t="s">
        <v>114</v>
      </c>
      <c r="F14" s="82">
        <v>0.2</v>
      </c>
    </row>
    <row r="15" spans="1:6" ht="19.5" customHeight="1" x14ac:dyDescent="0.2">
      <c r="A15" s="81" t="s">
        <v>114</v>
      </c>
      <c r="B15" s="82">
        <v>0.2</v>
      </c>
      <c r="C15" s="81" t="s">
        <v>114</v>
      </c>
      <c r="D15" s="82">
        <v>0.2</v>
      </c>
      <c r="E15" s="81" t="s">
        <v>115</v>
      </c>
      <c r="F15" s="82">
        <v>0.3</v>
      </c>
    </row>
    <row r="16" spans="1:6" ht="19.5" customHeight="1" x14ac:dyDescent="0.2">
      <c r="A16" s="81" t="s">
        <v>115</v>
      </c>
      <c r="B16" s="82">
        <v>0.3</v>
      </c>
      <c r="C16" s="81" t="s">
        <v>115</v>
      </c>
      <c r="D16" s="82">
        <v>0.3</v>
      </c>
      <c r="E16" s="81"/>
      <c r="F16" s="81"/>
    </row>
  </sheetData>
  <sheetProtection algorithmName="SHA-512" hashValue="irLAHqE0fL7uMumSLxjVG2sagiDCuVu2uu2UM3W1uW7br0DdTqyDFhxovSr5uBP4RTB9aep70M0gFwKpPiPQ6w==" saltValue="PzoUTPlFWwTCJvY3/Pn2+A==" spinCount="100000" sheet="1" objects="1" scenarios="1"/>
  <mergeCells count="5">
    <mergeCell ref="A11:B11"/>
    <mergeCell ref="C11:D11"/>
    <mergeCell ref="E11:F11"/>
    <mergeCell ref="A10:F10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56"/>
  <sheetViews>
    <sheetView topLeftCell="A13" zoomScale="84" zoomScaleNormal="84" zoomScaleSheetLayoutView="85" workbookViewId="0">
      <selection activeCell="G30" sqref="G30"/>
    </sheetView>
  </sheetViews>
  <sheetFormatPr defaultRowHeight="14.25" x14ac:dyDescent="0.2"/>
  <cols>
    <col min="1" max="1" width="58.7109375" style="7" customWidth="1"/>
    <col min="2" max="2" width="15.140625" style="5" customWidth="1"/>
    <col min="3" max="3" width="12.7109375" style="5" customWidth="1"/>
    <col min="4" max="4" width="13.42578125" style="5" customWidth="1"/>
    <col min="5" max="5" width="12.140625" style="5" customWidth="1"/>
    <col min="6" max="6" width="15.5703125" style="5" customWidth="1"/>
    <col min="7" max="13" width="11.85546875" style="5" customWidth="1"/>
    <col min="14" max="14" width="12.7109375" style="5" customWidth="1"/>
    <col min="15" max="17" width="9.140625" style="4"/>
    <col min="18" max="16384" width="9.140625" style="7"/>
  </cols>
  <sheetData>
    <row r="1" spans="1:14" s="4" customFormat="1" ht="20.25" customHeight="1" x14ac:dyDescent="0.2">
      <c r="A1" s="101" t="s">
        <v>88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s="4" customFormat="1" ht="29.25" customHeight="1" x14ac:dyDescent="0.2">
      <c r="A2" s="83" t="s">
        <v>101</v>
      </c>
      <c r="B2" s="5"/>
      <c r="C2" s="5"/>
      <c r="D2" s="5"/>
      <c r="E2" s="5"/>
      <c r="F2" s="5"/>
      <c r="G2" s="1"/>
      <c r="H2" s="5"/>
      <c r="I2" s="5"/>
      <c r="J2" s="5"/>
      <c r="K2" s="5"/>
      <c r="L2" s="6"/>
      <c r="M2" s="5"/>
      <c r="N2" s="5"/>
    </row>
    <row r="3" spans="1:14" s="4" customFormat="1" ht="19.5" customHeight="1" x14ac:dyDescent="0.2">
      <c r="B3" s="84" t="s">
        <v>0</v>
      </c>
      <c r="C3" s="85"/>
      <c r="D3" s="9"/>
      <c r="E3" s="9"/>
      <c r="F3" s="5"/>
      <c r="G3" s="5"/>
      <c r="H3" s="5"/>
      <c r="I3" s="5"/>
      <c r="J3" s="5"/>
      <c r="K3" s="7"/>
      <c r="L3" s="10" t="s">
        <v>1</v>
      </c>
      <c r="M3" s="7"/>
      <c r="N3" s="5"/>
    </row>
    <row r="4" spans="1:14" s="4" customFormat="1" ht="15" customHeight="1" x14ac:dyDescent="0.2">
      <c r="A4" s="7"/>
      <c r="B4" s="84" t="s">
        <v>2</v>
      </c>
      <c r="C4" s="86"/>
      <c r="D4" s="5"/>
      <c r="E4" s="5"/>
      <c r="F4" s="5"/>
      <c r="G4" s="5"/>
      <c r="H4" s="5"/>
      <c r="I4" s="5"/>
      <c r="J4" s="5"/>
      <c r="K4" s="5"/>
      <c r="L4" s="10" t="s">
        <v>3</v>
      </c>
      <c r="M4" s="7"/>
      <c r="N4" s="5"/>
    </row>
    <row r="5" spans="1:14" s="4" customFormat="1" ht="15" customHeight="1" x14ac:dyDescent="0.2">
      <c r="A5" s="7"/>
      <c r="B5" s="84" t="s">
        <v>4</v>
      </c>
      <c r="C5" s="87"/>
      <c r="D5" s="66" t="s">
        <v>5</v>
      </c>
      <c r="E5" s="11">
        <f>DATEDIF(C5,C6,"Y")</f>
        <v>120</v>
      </c>
      <c r="F5" s="11" t="str">
        <f>IF(E5&lt;=60,"Normal Citizen",IF(AND(E5&gt;=60,E5&lt;=80),"Senior Citizen","Super Senior Citizen"))</f>
        <v>Super Senior Citizen</v>
      </c>
      <c r="G5" s="5"/>
      <c r="H5" s="5"/>
      <c r="I5" s="5"/>
      <c r="J5" s="5"/>
      <c r="K5" s="7"/>
      <c r="L5" s="12"/>
      <c r="M5" s="7"/>
      <c r="N5" s="5"/>
    </row>
    <row r="6" spans="1:14" s="4" customFormat="1" ht="15" customHeight="1" x14ac:dyDescent="0.2">
      <c r="A6" s="7"/>
      <c r="B6" s="84" t="s">
        <v>6</v>
      </c>
      <c r="C6" s="88">
        <v>43921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4" customFormat="1" ht="16.5" customHeight="1" x14ac:dyDescent="0.25">
      <c r="A7" s="7"/>
      <c r="B7" s="84" t="s">
        <v>7</v>
      </c>
      <c r="C7" s="89" t="s">
        <v>1</v>
      </c>
      <c r="D7" s="8"/>
      <c r="F7" s="5"/>
      <c r="G7" s="5"/>
      <c r="H7" s="5"/>
      <c r="I7" s="5"/>
      <c r="J7" s="5"/>
      <c r="K7" s="5"/>
      <c r="L7" s="5"/>
      <c r="M7" s="5"/>
      <c r="N7" s="5"/>
    </row>
    <row r="8" spans="1:14" ht="15" customHeight="1" x14ac:dyDescent="0.2"/>
    <row r="9" spans="1:14" s="4" customFormat="1" ht="15" customHeight="1" x14ac:dyDescent="0.25">
      <c r="A9" s="7"/>
      <c r="B9" s="14">
        <v>43556</v>
      </c>
      <c r="C9" s="14">
        <v>43586</v>
      </c>
      <c r="D9" s="14">
        <v>43617</v>
      </c>
      <c r="E9" s="14">
        <v>43647</v>
      </c>
      <c r="F9" s="14">
        <v>43678</v>
      </c>
      <c r="G9" s="14">
        <v>43709</v>
      </c>
      <c r="H9" s="14">
        <v>43739</v>
      </c>
      <c r="I9" s="14">
        <v>43770</v>
      </c>
      <c r="J9" s="14">
        <v>43800</v>
      </c>
      <c r="K9" s="14">
        <v>43831</v>
      </c>
      <c r="L9" s="14">
        <v>43862</v>
      </c>
      <c r="M9" s="14">
        <v>43891</v>
      </c>
      <c r="N9" s="15" t="s">
        <v>8</v>
      </c>
    </row>
    <row r="10" spans="1:14" s="4" customFormat="1" ht="15" customHeight="1" x14ac:dyDescent="0.2">
      <c r="A10" s="16" t="s">
        <v>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1">
        <f>SUM(B10:M10)</f>
        <v>0</v>
      </c>
    </row>
    <row r="11" spans="1:14" s="4" customFormat="1" ht="15" customHeight="1" x14ac:dyDescent="0.2">
      <c r="A11" s="16" t="s">
        <v>10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1">
        <f t="shared" ref="N11:N27" si="0">SUM(B11:M11)</f>
        <v>0</v>
      </c>
    </row>
    <row r="12" spans="1:14" s="4" customFormat="1" ht="15" customHeight="1" x14ac:dyDescent="0.2">
      <c r="A12" s="16" t="s">
        <v>11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1">
        <f t="shared" si="0"/>
        <v>0</v>
      </c>
    </row>
    <row r="13" spans="1:14" s="4" customFormat="1" ht="15" customHeight="1" x14ac:dyDescent="0.2">
      <c r="A13" s="62" t="s">
        <v>96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1">
        <f t="shared" si="0"/>
        <v>0</v>
      </c>
    </row>
    <row r="14" spans="1:14" s="4" customFormat="1" ht="15" customHeight="1" x14ac:dyDescent="0.2">
      <c r="A14" s="62" t="s">
        <v>96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1">
        <f t="shared" si="0"/>
        <v>0</v>
      </c>
    </row>
    <row r="15" spans="1:14" s="4" customFormat="1" ht="15" customHeight="1" x14ac:dyDescent="0.25">
      <c r="A15" s="17" t="s">
        <v>12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1">
        <f t="shared" si="0"/>
        <v>0</v>
      </c>
    </row>
    <row r="16" spans="1:14" s="4" customFormat="1" ht="15" customHeight="1" x14ac:dyDescent="0.25">
      <c r="A16" s="18" t="s">
        <v>13</v>
      </c>
      <c r="B16" s="19">
        <f>SUM(B10:B15)</f>
        <v>0</v>
      </c>
      <c r="C16" s="19">
        <f t="shared" ref="C16:M16" si="1">SUM(C10:C15)</f>
        <v>0</v>
      </c>
      <c r="D16" s="19">
        <f t="shared" si="1"/>
        <v>0</v>
      </c>
      <c r="E16" s="19">
        <f t="shared" si="1"/>
        <v>0</v>
      </c>
      <c r="F16" s="19">
        <f t="shared" si="1"/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0"/>
        <v>0</v>
      </c>
    </row>
    <row r="17" spans="1:14" ht="15" customHeight="1" x14ac:dyDescent="0.2">
      <c r="A17" s="20" t="s">
        <v>14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1">
        <f t="shared" si="0"/>
        <v>0</v>
      </c>
    </row>
    <row r="18" spans="1:14" ht="15" customHeight="1" x14ac:dyDescent="0.2">
      <c r="A18" s="20" t="s">
        <v>15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1">
        <f t="shared" si="0"/>
        <v>0</v>
      </c>
    </row>
    <row r="19" spans="1:14" ht="15" customHeight="1" x14ac:dyDescent="0.2">
      <c r="A19" s="20" t="s">
        <v>16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1">
        <f t="shared" si="0"/>
        <v>0</v>
      </c>
    </row>
    <row r="20" spans="1:14" s="4" customFormat="1" ht="15" customHeight="1" x14ac:dyDescent="0.2">
      <c r="A20" s="20" t="s">
        <v>17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1">
        <f t="shared" si="0"/>
        <v>0</v>
      </c>
    </row>
    <row r="21" spans="1:14" s="4" customFormat="1" ht="15" customHeight="1" x14ac:dyDescent="0.2">
      <c r="A21" s="63" t="s">
        <v>97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1">
        <f t="shared" si="0"/>
        <v>0</v>
      </c>
    </row>
    <row r="22" spans="1:14" s="4" customFormat="1" ht="15" customHeight="1" x14ac:dyDescent="0.2">
      <c r="A22" s="63" t="s">
        <v>97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1">
        <f t="shared" si="0"/>
        <v>0</v>
      </c>
    </row>
    <row r="23" spans="1:14" s="4" customFormat="1" ht="15" customHeight="1" x14ac:dyDescent="0.25">
      <c r="A23" s="21" t="s">
        <v>18</v>
      </c>
      <c r="B23" s="19">
        <f>SUM(B17:B22)</f>
        <v>0</v>
      </c>
      <c r="C23" s="19">
        <f t="shared" ref="C23:M23" si="2">SUM(C17:C22)</f>
        <v>0</v>
      </c>
      <c r="D23" s="19">
        <f t="shared" si="2"/>
        <v>0</v>
      </c>
      <c r="E23" s="19">
        <f t="shared" si="2"/>
        <v>0</v>
      </c>
      <c r="F23" s="19">
        <f t="shared" si="2"/>
        <v>0</v>
      </c>
      <c r="G23" s="19">
        <f t="shared" si="2"/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>
        <f t="shared" si="2"/>
        <v>0</v>
      </c>
      <c r="L23" s="19">
        <f t="shared" si="2"/>
        <v>0</v>
      </c>
      <c r="M23" s="19">
        <f t="shared" si="2"/>
        <v>0</v>
      </c>
      <c r="N23" s="19">
        <f t="shared" si="0"/>
        <v>0</v>
      </c>
    </row>
    <row r="24" spans="1:14" s="4" customFormat="1" ht="15" customHeight="1" thickBot="1" x14ac:dyDescent="0.3">
      <c r="A24" s="21" t="s">
        <v>84</v>
      </c>
      <c r="B24" s="22">
        <f>+B16-B23</f>
        <v>0</v>
      </c>
      <c r="C24" s="22">
        <f t="shared" ref="C24:M24" si="3">+C16-C23</f>
        <v>0</v>
      </c>
      <c r="D24" s="22">
        <f t="shared" si="3"/>
        <v>0</v>
      </c>
      <c r="E24" s="22">
        <f t="shared" si="3"/>
        <v>0</v>
      </c>
      <c r="F24" s="22">
        <f t="shared" si="3"/>
        <v>0</v>
      </c>
      <c r="G24" s="22">
        <f t="shared" si="3"/>
        <v>0</v>
      </c>
      <c r="H24" s="22">
        <f t="shared" si="3"/>
        <v>0</v>
      </c>
      <c r="I24" s="22">
        <f t="shared" si="3"/>
        <v>0</v>
      </c>
      <c r="J24" s="22">
        <f t="shared" si="3"/>
        <v>0</v>
      </c>
      <c r="K24" s="22">
        <f t="shared" si="3"/>
        <v>0</v>
      </c>
      <c r="L24" s="22">
        <f t="shared" si="3"/>
        <v>0</v>
      </c>
      <c r="M24" s="22">
        <f t="shared" si="3"/>
        <v>0</v>
      </c>
      <c r="N24" s="22">
        <f t="shared" si="0"/>
        <v>0</v>
      </c>
    </row>
    <row r="25" spans="1:14" s="69" customFormat="1" ht="15" customHeight="1" thickTop="1" x14ac:dyDescent="0.25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4" s="4" customFormat="1" ht="15" customHeight="1" x14ac:dyDescent="0.2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s="4" customFormat="1" ht="15" customHeight="1" x14ac:dyDescent="0.2">
      <c r="A27" s="20" t="s">
        <v>20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1">
        <f t="shared" si="0"/>
        <v>0</v>
      </c>
    </row>
    <row r="28" spans="1:14" ht="15" customHeight="1" x14ac:dyDescent="0.2"/>
    <row r="29" spans="1:14" s="4" customFormat="1" ht="15" customHeight="1" x14ac:dyDescent="0.2">
      <c r="A29" s="7"/>
      <c r="B29" s="5"/>
      <c r="C29" s="5"/>
      <c r="D29" s="5"/>
      <c r="E29" s="5"/>
      <c r="F29" s="5"/>
      <c r="G29" s="5"/>
      <c r="H29" s="5"/>
      <c r="I29" s="5"/>
      <c r="J29" s="5"/>
      <c r="K29" s="7"/>
      <c r="L29" s="5"/>
      <c r="M29" s="23"/>
      <c r="N29" s="5"/>
    </row>
    <row r="30" spans="1:14" s="4" customFormat="1" ht="15" customHeight="1" x14ac:dyDescent="0.25">
      <c r="A30" s="70" t="s">
        <v>89</v>
      </c>
      <c r="B30" s="71"/>
      <c r="C30" s="71"/>
      <c r="D30" s="71"/>
      <c r="E30" s="72"/>
      <c r="F30" s="5"/>
      <c r="G30" s="5"/>
      <c r="H30" s="24"/>
      <c r="I30" s="7"/>
      <c r="J30" s="24"/>
      <c r="K30" s="24"/>
      <c r="L30" s="7"/>
      <c r="M30" s="7"/>
      <c r="N30" s="5"/>
    </row>
    <row r="31" spans="1:14" s="4" customFormat="1" ht="15" customHeight="1" x14ac:dyDescent="0.2">
      <c r="A31" s="25"/>
      <c r="B31" s="26"/>
      <c r="C31" s="26"/>
      <c r="D31" s="26"/>
      <c r="E31" s="27"/>
      <c r="F31" s="5"/>
      <c r="G31" s="5"/>
      <c r="H31" s="24"/>
      <c r="I31" s="24"/>
      <c r="J31" s="24"/>
      <c r="K31" s="7"/>
      <c r="L31" s="7"/>
      <c r="M31" s="7"/>
      <c r="N31" s="5"/>
    </row>
    <row r="32" spans="1:14" s="4" customFormat="1" ht="15" customHeight="1" x14ac:dyDescent="0.25">
      <c r="A32" s="2" t="s">
        <v>21</v>
      </c>
      <c r="B32" s="26"/>
      <c r="C32" s="26"/>
      <c r="D32" s="26"/>
      <c r="E32" s="27"/>
      <c r="F32" s="5"/>
      <c r="G32" s="5"/>
      <c r="H32" s="7"/>
      <c r="I32" s="24"/>
      <c r="J32" s="24"/>
      <c r="K32" s="7"/>
      <c r="L32" s="7"/>
      <c r="M32" s="7"/>
      <c r="N32" s="5"/>
    </row>
    <row r="33" spans="1:17" s="4" customFormat="1" ht="15" customHeight="1" x14ac:dyDescent="0.2">
      <c r="A33" s="28" t="s">
        <v>13</v>
      </c>
      <c r="B33" s="26"/>
      <c r="C33" s="29"/>
      <c r="D33" s="30">
        <f>+N16</f>
        <v>0</v>
      </c>
      <c r="E33" s="27"/>
      <c r="F33" s="5"/>
      <c r="G33" s="5"/>
      <c r="H33" s="7"/>
      <c r="I33" s="24"/>
      <c r="J33" s="24"/>
      <c r="K33" s="7"/>
      <c r="L33" s="7"/>
      <c r="M33" s="7"/>
      <c r="N33" s="5"/>
    </row>
    <row r="34" spans="1:17" s="4" customFormat="1" ht="15" customHeight="1" x14ac:dyDescent="0.2">
      <c r="A34" s="28" t="s">
        <v>22</v>
      </c>
      <c r="B34" s="26"/>
      <c r="C34" s="29"/>
      <c r="D34" s="26"/>
      <c r="E34" s="27"/>
      <c r="F34" s="5"/>
      <c r="G34" s="5"/>
      <c r="H34" s="7"/>
      <c r="I34" s="24"/>
      <c r="J34" s="24"/>
      <c r="K34" s="7"/>
      <c r="L34" s="7"/>
      <c r="M34" s="7"/>
      <c r="N34" s="5"/>
    </row>
    <row r="35" spans="1:17" s="4" customFormat="1" ht="15" customHeight="1" x14ac:dyDescent="0.2">
      <c r="A35" s="31" t="s">
        <v>23</v>
      </c>
      <c r="B35" s="30">
        <f>+N11</f>
        <v>0</v>
      </c>
      <c r="C35" s="26"/>
      <c r="D35" s="26"/>
      <c r="E35" s="27"/>
      <c r="F35" s="5"/>
      <c r="G35" s="5"/>
      <c r="H35" s="24"/>
      <c r="I35" s="24"/>
      <c r="J35" s="24"/>
      <c r="K35" s="7"/>
      <c r="L35" s="7"/>
      <c r="M35" s="7"/>
      <c r="N35" s="5"/>
    </row>
    <row r="36" spans="1:17" s="5" customFormat="1" ht="15" customHeight="1" x14ac:dyDescent="0.2">
      <c r="A36" s="31" t="s">
        <v>24</v>
      </c>
      <c r="B36" s="30">
        <f>IF(C7="Metro",N10*50%,N10*40%)</f>
        <v>0</v>
      </c>
      <c r="C36" s="26"/>
      <c r="D36" s="26"/>
      <c r="E36" s="27"/>
      <c r="H36" s="24"/>
      <c r="I36" s="24"/>
      <c r="J36" s="24"/>
      <c r="K36" s="23"/>
      <c r="L36" s="7"/>
      <c r="M36" s="7"/>
      <c r="O36" s="4"/>
      <c r="P36" s="4"/>
      <c r="Q36" s="4"/>
    </row>
    <row r="37" spans="1:17" s="5" customFormat="1" ht="15" customHeight="1" x14ac:dyDescent="0.2">
      <c r="A37" s="31" t="s">
        <v>25</v>
      </c>
      <c r="B37" s="30">
        <f>IF(N27-(N10*10%)&lt;0,0,N27-(N10*10%))</f>
        <v>0</v>
      </c>
      <c r="C37" s="26"/>
      <c r="D37" s="26"/>
      <c r="E37" s="27"/>
      <c r="H37" s="24"/>
      <c r="I37" s="24"/>
      <c r="J37" s="24"/>
      <c r="K37" s="23"/>
      <c r="L37" s="23"/>
      <c r="O37" s="4"/>
      <c r="P37" s="4"/>
      <c r="Q37" s="4"/>
    </row>
    <row r="38" spans="1:17" s="5" customFormat="1" ht="15" customHeight="1" x14ac:dyDescent="0.25">
      <c r="A38" s="32" t="s">
        <v>26</v>
      </c>
      <c r="B38" s="19">
        <f>IF((MIN(B35:B37))&lt;0,0,MIN(B35:B37))</f>
        <v>0</v>
      </c>
      <c r="C38" s="30">
        <f>+B38</f>
        <v>0</v>
      </c>
      <c r="D38" s="26"/>
      <c r="E38" s="27"/>
      <c r="H38" s="24"/>
      <c r="I38" s="24"/>
      <c r="J38" s="7"/>
      <c r="K38" s="23"/>
      <c r="L38" s="23"/>
      <c r="O38" s="4"/>
      <c r="P38" s="4"/>
      <c r="Q38" s="4"/>
    </row>
    <row r="39" spans="1:17" s="5" customFormat="1" ht="15" customHeight="1" x14ac:dyDescent="0.2">
      <c r="A39" s="28"/>
      <c r="B39" s="26"/>
      <c r="C39" s="26"/>
      <c r="D39" s="26"/>
      <c r="E39" s="27"/>
      <c r="H39" s="24"/>
      <c r="I39" s="24"/>
      <c r="J39" s="24"/>
      <c r="K39" s="23"/>
      <c r="L39" s="23"/>
      <c r="O39" s="4"/>
      <c r="P39" s="4"/>
      <c r="Q39" s="4"/>
    </row>
    <row r="40" spans="1:17" s="5" customFormat="1" ht="15" customHeight="1" x14ac:dyDescent="0.2">
      <c r="A40" s="64" t="s">
        <v>98</v>
      </c>
      <c r="B40" s="26"/>
      <c r="C40" s="13">
        <v>0</v>
      </c>
      <c r="D40" s="26"/>
      <c r="E40" s="27"/>
      <c r="H40" s="24"/>
      <c r="I40" s="24"/>
      <c r="J40" s="24"/>
      <c r="K40" s="23"/>
      <c r="L40" s="23"/>
      <c r="O40" s="4"/>
      <c r="P40" s="4"/>
      <c r="Q40" s="4"/>
    </row>
    <row r="41" spans="1:17" s="5" customFormat="1" ht="15" customHeight="1" x14ac:dyDescent="0.2">
      <c r="A41" s="64" t="s">
        <v>98</v>
      </c>
      <c r="B41" s="26"/>
      <c r="C41" s="13">
        <v>0</v>
      </c>
      <c r="D41" s="26"/>
      <c r="E41" s="27"/>
      <c r="H41" s="24"/>
      <c r="I41" s="24"/>
      <c r="J41" s="24"/>
      <c r="K41" s="23"/>
      <c r="L41" s="23"/>
      <c r="O41" s="4"/>
      <c r="P41" s="4"/>
      <c r="Q41" s="4"/>
    </row>
    <row r="42" spans="1:17" s="5" customFormat="1" ht="15" customHeight="1" x14ac:dyDescent="0.2">
      <c r="A42" s="64" t="s">
        <v>98</v>
      </c>
      <c r="B42" s="26"/>
      <c r="C42" s="34">
        <v>0</v>
      </c>
      <c r="D42" s="35">
        <f>-SUM(C38:C42)</f>
        <v>0</v>
      </c>
      <c r="E42" s="27"/>
      <c r="O42" s="4"/>
      <c r="P42" s="4"/>
      <c r="Q42" s="4"/>
    </row>
    <row r="43" spans="1:17" s="5" customFormat="1" ht="15" customHeight="1" x14ac:dyDescent="0.25">
      <c r="A43" s="36" t="s">
        <v>19</v>
      </c>
      <c r="B43" s="26"/>
      <c r="C43" s="26"/>
      <c r="D43" s="37">
        <f>+D33+D42</f>
        <v>0</v>
      </c>
      <c r="E43" s="27"/>
      <c r="O43" s="4"/>
      <c r="P43" s="4"/>
      <c r="Q43" s="4"/>
    </row>
    <row r="44" spans="1:17" s="5" customFormat="1" ht="15" customHeight="1" x14ac:dyDescent="0.2">
      <c r="A44" s="28" t="s">
        <v>27</v>
      </c>
      <c r="B44" s="26"/>
      <c r="C44" s="26"/>
      <c r="D44" s="38">
        <f>-MIN(D43,50000)</f>
        <v>0</v>
      </c>
      <c r="E44" s="27"/>
      <c r="O44" s="4"/>
      <c r="P44" s="4"/>
      <c r="Q44" s="4"/>
    </row>
    <row r="45" spans="1:17" s="5" customFormat="1" ht="15" customHeight="1" thickBot="1" x14ac:dyDescent="0.25">
      <c r="A45" s="28" t="s">
        <v>28</v>
      </c>
      <c r="B45" s="26"/>
      <c r="C45" s="26"/>
      <c r="D45" s="35">
        <f>-N19</f>
        <v>0</v>
      </c>
      <c r="E45" s="27"/>
      <c r="O45" s="4"/>
      <c r="P45" s="4"/>
      <c r="Q45" s="4"/>
    </row>
    <row r="46" spans="1:17" s="5" customFormat="1" ht="15" customHeight="1" thickBot="1" x14ac:dyDescent="0.3">
      <c r="A46" s="3" t="s">
        <v>29</v>
      </c>
      <c r="B46" s="26"/>
      <c r="C46" s="26"/>
      <c r="D46" s="22">
        <f>SUM(D43:D45)</f>
        <v>0</v>
      </c>
      <c r="E46" s="39">
        <f>+D46</f>
        <v>0</v>
      </c>
      <c r="O46" s="4"/>
      <c r="P46" s="4"/>
      <c r="Q46" s="4"/>
    </row>
    <row r="47" spans="1:17" s="5" customFormat="1" ht="15" customHeight="1" x14ac:dyDescent="0.2">
      <c r="A47" s="28"/>
      <c r="B47" s="26"/>
      <c r="C47" s="26"/>
      <c r="D47" s="26"/>
      <c r="E47" s="27"/>
      <c r="O47" s="4"/>
      <c r="P47" s="4"/>
      <c r="Q47" s="4"/>
    </row>
    <row r="48" spans="1:17" s="5" customFormat="1" ht="15" customHeight="1" x14ac:dyDescent="0.25">
      <c r="A48" s="2" t="s">
        <v>30</v>
      </c>
      <c r="B48" s="26"/>
      <c r="C48" s="26"/>
      <c r="D48" s="26"/>
      <c r="E48" s="27"/>
      <c r="O48" s="4"/>
      <c r="P48" s="4"/>
      <c r="Q48" s="4"/>
    </row>
    <row r="49" spans="1:17" s="5" customFormat="1" ht="15" customHeight="1" x14ac:dyDescent="0.25">
      <c r="A49" s="40" t="s">
        <v>31</v>
      </c>
      <c r="B49" s="26"/>
      <c r="C49" s="26"/>
      <c r="D49" s="26"/>
      <c r="E49" s="27"/>
      <c r="O49" s="4"/>
      <c r="P49" s="4"/>
      <c r="Q49" s="4"/>
    </row>
    <row r="50" spans="1:17" s="5" customFormat="1" ht="15" customHeight="1" x14ac:dyDescent="0.2">
      <c r="A50" s="28" t="s">
        <v>32</v>
      </c>
      <c r="B50" s="26"/>
      <c r="C50" s="13">
        <v>0</v>
      </c>
      <c r="D50" s="30">
        <f>IF((IF(D51&gt;=30000,30000,D51))&lt;0,0,(-IF(C50&gt;=200000,200000,C50)))</f>
        <v>0</v>
      </c>
      <c r="E50" s="27"/>
      <c r="O50" s="4"/>
      <c r="P50" s="4"/>
      <c r="Q50" s="4"/>
    </row>
    <row r="51" spans="1:17" s="5" customFormat="1" ht="15" customHeight="1" x14ac:dyDescent="0.2">
      <c r="A51" s="28" t="s">
        <v>33</v>
      </c>
      <c r="B51" s="26"/>
      <c r="C51" s="41">
        <v>0</v>
      </c>
      <c r="D51" s="30">
        <f>IF((-IF(C50&gt;=200000,200000,C50))&lt;0,0,(-IF(C51&gt;=30000,30000,C51)))</f>
        <v>0</v>
      </c>
      <c r="E51" s="27"/>
      <c r="O51" s="4"/>
      <c r="P51" s="4"/>
      <c r="Q51" s="4"/>
    </row>
    <row r="52" spans="1:17" s="5" customFormat="1" ht="15" customHeight="1" x14ac:dyDescent="0.2">
      <c r="A52" s="28"/>
      <c r="B52" s="29"/>
      <c r="C52" s="26"/>
      <c r="D52" s="26"/>
      <c r="E52" s="27"/>
      <c r="O52" s="4"/>
      <c r="P52" s="4"/>
      <c r="Q52" s="4"/>
    </row>
    <row r="53" spans="1:17" s="5" customFormat="1" ht="15" customHeight="1" x14ac:dyDescent="0.25">
      <c r="A53" s="42" t="s">
        <v>90</v>
      </c>
      <c r="B53" s="29"/>
      <c r="C53" s="26"/>
      <c r="D53" s="26"/>
      <c r="E53" s="27"/>
      <c r="O53" s="4"/>
      <c r="P53" s="4"/>
      <c r="Q53" s="4"/>
    </row>
    <row r="54" spans="1:17" s="5" customFormat="1" ht="15" customHeight="1" x14ac:dyDescent="0.2">
      <c r="A54" s="28" t="s">
        <v>34</v>
      </c>
      <c r="B54" s="29"/>
      <c r="C54" s="13">
        <v>0</v>
      </c>
      <c r="D54" s="26"/>
      <c r="E54" s="27"/>
      <c r="O54" s="4"/>
      <c r="P54" s="4"/>
      <c r="Q54" s="4"/>
    </row>
    <row r="55" spans="1:17" s="5" customFormat="1" ht="15" customHeight="1" x14ac:dyDescent="0.2">
      <c r="A55" s="28" t="s">
        <v>35</v>
      </c>
      <c r="B55" s="29"/>
      <c r="C55" s="13">
        <v>0</v>
      </c>
      <c r="D55" s="26"/>
      <c r="E55" s="27"/>
      <c r="O55" s="4"/>
      <c r="P55" s="4"/>
      <c r="Q55" s="4"/>
    </row>
    <row r="56" spans="1:17" s="5" customFormat="1" ht="15" customHeight="1" x14ac:dyDescent="0.25">
      <c r="A56" s="36" t="s">
        <v>36</v>
      </c>
      <c r="B56" s="29"/>
      <c r="C56" s="37">
        <f>+C54-C55</f>
        <v>0</v>
      </c>
      <c r="D56" s="26"/>
      <c r="E56" s="27"/>
      <c r="O56" s="4"/>
      <c r="P56" s="4"/>
      <c r="Q56" s="4"/>
    </row>
    <row r="57" spans="1:17" s="5" customFormat="1" ht="15" customHeight="1" x14ac:dyDescent="0.2">
      <c r="A57" s="28" t="s">
        <v>27</v>
      </c>
      <c r="B57" s="29"/>
      <c r="C57" s="30">
        <f>IF(C56&lt;0,0,C56*0.3)</f>
        <v>0</v>
      </c>
      <c r="D57" s="26"/>
      <c r="E57" s="27"/>
      <c r="O57" s="4"/>
      <c r="P57" s="4"/>
      <c r="Q57" s="4"/>
    </row>
    <row r="58" spans="1:17" s="5" customFormat="1" ht="15" customHeight="1" x14ac:dyDescent="0.2">
      <c r="A58" s="28" t="s">
        <v>37</v>
      </c>
      <c r="B58" s="29"/>
      <c r="C58" s="13">
        <v>0</v>
      </c>
      <c r="D58" s="26"/>
      <c r="E58" s="27"/>
      <c r="O58" s="4"/>
      <c r="P58" s="4"/>
      <c r="Q58" s="4"/>
    </row>
    <row r="59" spans="1:17" s="5" customFormat="1" ht="15" customHeight="1" x14ac:dyDescent="0.25">
      <c r="A59" s="36" t="s">
        <v>38</v>
      </c>
      <c r="B59" s="29"/>
      <c r="C59" s="37">
        <f>+C56-C57-C58</f>
        <v>0</v>
      </c>
      <c r="D59" s="30">
        <f>+C59</f>
        <v>0</v>
      </c>
      <c r="E59" s="27"/>
      <c r="O59" s="4"/>
      <c r="P59" s="4"/>
      <c r="Q59" s="4"/>
    </row>
    <row r="60" spans="1:17" s="5" customFormat="1" ht="15" customHeight="1" x14ac:dyDescent="0.2">
      <c r="A60" s="28"/>
      <c r="B60" s="29"/>
      <c r="C60" s="26"/>
      <c r="D60" s="26"/>
      <c r="E60" s="27"/>
      <c r="O60" s="4"/>
      <c r="P60" s="4"/>
      <c r="Q60" s="4"/>
    </row>
    <row r="61" spans="1:17" s="5" customFormat="1" ht="15" customHeight="1" x14ac:dyDescent="0.25">
      <c r="A61" s="42" t="s">
        <v>91</v>
      </c>
      <c r="B61" s="29"/>
      <c r="C61" s="26"/>
      <c r="D61" s="26"/>
      <c r="E61" s="27"/>
      <c r="O61" s="4"/>
      <c r="P61" s="4"/>
      <c r="Q61" s="4"/>
    </row>
    <row r="62" spans="1:17" s="5" customFormat="1" ht="15" customHeight="1" x14ac:dyDescent="0.2">
      <c r="A62" s="28" t="s">
        <v>34</v>
      </c>
      <c r="B62" s="29"/>
      <c r="C62" s="13">
        <v>0</v>
      </c>
      <c r="D62" s="26"/>
      <c r="E62" s="27"/>
      <c r="O62" s="4"/>
      <c r="P62" s="4"/>
      <c r="Q62" s="4"/>
    </row>
    <row r="63" spans="1:17" s="5" customFormat="1" ht="15" customHeight="1" x14ac:dyDescent="0.2">
      <c r="A63" s="28" t="s">
        <v>35</v>
      </c>
      <c r="B63" s="29"/>
      <c r="C63" s="13">
        <v>0</v>
      </c>
      <c r="D63" s="26"/>
      <c r="E63" s="27"/>
      <c r="O63" s="4"/>
      <c r="P63" s="4"/>
      <c r="Q63" s="4"/>
    </row>
    <row r="64" spans="1:17" s="5" customFormat="1" ht="15" customHeight="1" x14ac:dyDescent="0.25">
      <c r="A64" s="36" t="s">
        <v>36</v>
      </c>
      <c r="B64" s="29"/>
      <c r="C64" s="37">
        <f>+C62-C63</f>
        <v>0</v>
      </c>
      <c r="D64" s="26"/>
      <c r="E64" s="27"/>
      <c r="O64" s="4"/>
      <c r="P64" s="4"/>
      <c r="Q64" s="4"/>
    </row>
    <row r="65" spans="1:17" s="5" customFormat="1" ht="15" customHeight="1" x14ac:dyDescent="0.2">
      <c r="A65" s="28" t="s">
        <v>27</v>
      </c>
      <c r="B65" s="29"/>
      <c r="C65" s="30">
        <f>IF(C64&lt;0,0,C64*0.3)</f>
        <v>0</v>
      </c>
      <c r="D65" s="26"/>
      <c r="E65" s="27"/>
      <c r="O65" s="4"/>
      <c r="P65" s="4"/>
      <c r="Q65" s="4"/>
    </row>
    <row r="66" spans="1:17" s="5" customFormat="1" ht="15" customHeight="1" x14ac:dyDescent="0.2">
      <c r="A66" s="28" t="s">
        <v>37</v>
      </c>
      <c r="B66" s="29"/>
      <c r="C66" s="13">
        <v>0</v>
      </c>
      <c r="D66" s="26"/>
      <c r="E66" s="26"/>
      <c r="F66" s="43"/>
      <c r="O66" s="4"/>
      <c r="P66" s="4"/>
      <c r="Q66" s="4"/>
    </row>
    <row r="67" spans="1:17" s="5" customFormat="1" ht="15" customHeight="1" x14ac:dyDescent="0.25">
      <c r="A67" s="36" t="s">
        <v>38</v>
      </c>
      <c r="B67" s="29"/>
      <c r="C67" s="37">
        <f>+C64-C65-C66</f>
        <v>0</v>
      </c>
      <c r="D67" s="35">
        <f>+C67</f>
        <v>0</v>
      </c>
      <c r="E67" s="26"/>
      <c r="F67" s="43"/>
      <c r="O67" s="4"/>
      <c r="P67" s="4"/>
      <c r="Q67" s="4"/>
    </row>
    <row r="68" spans="1:17" s="5" customFormat="1" ht="15" customHeight="1" x14ac:dyDescent="0.25">
      <c r="A68" s="36" t="s">
        <v>39</v>
      </c>
      <c r="B68" s="29"/>
      <c r="C68" s="44"/>
      <c r="D68" s="19">
        <f>SUM(D50:D67)</f>
        <v>0</v>
      </c>
      <c r="F68" s="43"/>
      <c r="O68" s="4"/>
      <c r="P68" s="4"/>
      <c r="Q68" s="4"/>
    </row>
    <row r="69" spans="1:17" s="5" customFormat="1" ht="15" customHeight="1" x14ac:dyDescent="0.2">
      <c r="A69" s="45" t="s">
        <v>40</v>
      </c>
      <c r="B69" s="26"/>
      <c r="C69" s="26"/>
      <c r="D69" s="46">
        <f>IF(D68&lt;=0,(MAX(D68,-200000)),D68)</f>
        <v>0</v>
      </c>
      <c r="E69" s="26"/>
      <c r="F69" s="43"/>
      <c r="O69" s="4"/>
      <c r="P69" s="4"/>
      <c r="Q69" s="4"/>
    </row>
    <row r="70" spans="1:17" s="5" customFormat="1" ht="15" customHeight="1" x14ac:dyDescent="0.2">
      <c r="A70" s="28"/>
      <c r="B70" s="26"/>
      <c r="C70" s="26"/>
      <c r="D70" s="26"/>
      <c r="E70" s="26"/>
      <c r="F70" s="43"/>
      <c r="O70" s="4"/>
      <c r="P70" s="4"/>
      <c r="Q70" s="4"/>
    </row>
    <row r="71" spans="1:17" s="5" customFormat="1" ht="15" customHeight="1" x14ac:dyDescent="0.25">
      <c r="A71" s="36" t="s">
        <v>41</v>
      </c>
      <c r="B71" s="26"/>
      <c r="C71" s="26"/>
      <c r="D71" s="13">
        <v>0</v>
      </c>
      <c r="E71" s="26"/>
      <c r="F71" s="43"/>
      <c r="O71" s="4"/>
      <c r="P71" s="4"/>
      <c r="Q71" s="4"/>
    </row>
    <row r="72" spans="1:17" s="5" customFormat="1" ht="15" customHeight="1" x14ac:dyDescent="0.25">
      <c r="A72" s="36"/>
      <c r="B72" s="26"/>
      <c r="C72" s="26"/>
      <c r="D72" s="26"/>
      <c r="E72" s="26"/>
      <c r="F72" s="43"/>
      <c r="O72" s="4"/>
      <c r="P72" s="4"/>
      <c r="Q72" s="4"/>
    </row>
    <row r="73" spans="1:17" s="5" customFormat="1" ht="15" customHeight="1" x14ac:dyDescent="0.2">
      <c r="A73" s="28" t="s">
        <v>42</v>
      </c>
      <c r="B73" s="26"/>
      <c r="C73" s="26"/>
      <c r="D73" s="30">
        <f>IF(D69&lt;0,(D68-D69),0)</f>
        <v>0</v>
      </c>
      <c r="E73" s="26"/>
      <c r="F73" s="43"/>
      <c r="O73" s="4"/>
      <c r="P73" s="4"/>
      <c r="Q73" s="4"/>
    </row>
    <row r="74" spans="1:17" s="5" customFormat="1" ht="15" customHeight="1" thickBot="1" x14ac:dyDescent="0.25">
      <c r="A74" s="28" t="s">
        <v>43</v>
      </c>
      <c r="B74" s="26"/>
      <c r="C74" s="26"/>
      <c r="D74" s="30">
        <f>IF((D68+D71)&gt;0,0,(D71+(IF(D68&lt;0,0,D68))))</f>
        <v>0</v>
      </c>
      <c r="F74" s="43"/>
      <c r="O74" s="4"/>
      <c r="P74" s="4"/>
      <c r="Q74" s="4"/>
    </row>
    <row r="75" spans="1:17" s="5" customFormat="1" ht="15" customHeight="1" thickBot="1" x14ac:dyDescent="0.3">
      <c r="A75" s="3" t="s">
        <v>44</v>
      </c>
      <c r="B75" s="26"/>
      <c r="C75" s="26"/>
      <c r="D75" s="22">
        <f>IF(D68&lt;0,D69,(IF((D68+D71)&lt;0,0,(D68+D71))))</f>
        <v>0</v>
      </c>
      <c r="E75" s="39">
        <f>+D75</f>
        <v>0</v>
      </c>
      <c r="F75" s="43"/>
      <c r="O75" s="4"/>
      <c r="P75" s="4"/>
      <c r="Q75" s="4"/>
    </row>
    <row r="76" spans="1:17" s="5" customFormat="1" ht="15" customHeight="1" x14ac:dyDescent="0.2">
      <c r="A76" s="28"/>
      <c r="B76" s="26"/>
      <c r="C76" s="26"/>
      <c r="F76" s="43"/>
      <c r="O76" s="4"/>
      <c r="P76" s="4"/>
      <c r="Q76" s="4"/>
    </row>
    <row r="77" spans="1:17" s="5" customFormat="1" ht="15" customHeight="1" x14ac:dyDescent="0.2">
      <c r="A77" s="28"/>
      <c r="B77" s="26"/>
      <c r="C77" s="26"/>
      <c r="D77" s="26"/>
      <c r="E77" s="27"/>
      <c r="O77" s="4"/>
      <c r="P77" s="4"/>
      <c r="Q77" s="4"/>
    </row>
    <row r="78" spans="1:17" s="5" customFormat="1" ht="15" customHeight="1" x14ac:dyDescent="0.25">
      <c r="A78" s="2" t="s">
        <v>45</v>
      </c>
      <c r="B78" s="26"/>
      <c r="C78" s="26"/>
      <c r="D78" s="26"/>
      <c r="E78" s="27"/>
      <c r="O78" s="4"/>
      <c r="P78" s="4"/>
      <c r="Q78" s="4"/>
    </row>
    <row r="79" spans="1:17" s="5" customFormat="1" ht="15" customHeight="1" x14ac:dyDescent="0.2">
      <c r="A79" s="47" t="s">
        <v>46</v>
      </c>
      <c r="B79" s="26"/>
      <c r="D79" s="13">
        <v>0</v>
      </c>
      <c r="E79" s="27"/>
      <c r="O79" s="4"/>
      <c r="P79" s="4"/>
      <c r="Q79" s="4"/>
    </row>
    <row r="80" spans="1:17" s="5" customFormat="1" ht="15" customHeight="1" x14ac:dyDescent="0.2">
      <c r="A80" s="47" t="s">
        <v>100</v>
      </c>
      <c r="B80" s="26"/>
      <c r="D80" s="13">
        <v>0</v>
      </c>
      <c r="E80" s="27"/>
      <c r="O80" s="4"/>
      <c r="P80" s="4"/>
      <c r="Q80" s="4"/>
    </row>
    <row r="81" spans="1:17" s="5" customFormat="1" ht="15" customHeight="1" x14ac:dyDescent="0.2">
      <c r="A81" s="47" t="s">
        <v>47</v>
      </c>
      <c r="B81" s="26"/>
      <c r="D81" s="13">
        <v>0</v>
      </c>
      <c r="E81" s="27"/>
      <c r="O81" s="4"/>
      <c r="P81" s="4"/>
      <c r="Q81" s="4"/>
    </row>
    <row r="82" spans="1:17" s="5" customFormat="1" ht="15" customHeight="1" x14ac:dyDescent="0.2">
      <c r="A82" s="47" t="s">
        <v>48</v>
      </c>
      <c r="B82" s="26"/>
      <c r="D82" s="13">
        <v>0</v>
      </c>
      <c r="E82" s="27"/>
      <c r="O82" s="4"/>
      <c r="P82" s="4"/>
      <c r="Q82" s="4"/>
    </row>
    <row r="83" spans="1:17" s="5" customFormat="1" ht="15" customHeight="1" x14ac:dyDescent="0.2">
      <c r="A83" s="65" t="s">
        <v>99</v>
      </c>
      <c r="B83" s="26"/>
      <c r="D83" s="13">
        <v>0</v>
      </c>
      <c r="E83" s="27"/>
      <c r="O83" s="4"/>
      <c r="P83" s="4"/>
      <c r="Q83" s="4"/>
    </row>
    <row r="84" spans="1:17" s="5" customFormat="1" ht="15" customHeight="1" thickBot="1" x14ac:dyDescent="0.25">
      <c r="A84" s="65" t="s">
        <v>99</v>
      </c>
      <c r="B84" s="26"/>
      <c r="D84" s="13">
        <v>0</v>
      </c>
      <c r="E84" s="27"/>
      <c r="O84" s="4"/>
      <c r="P84" s="4"/>
      <c r="Q84" s="4"/>
    </row>
    <row r="85" spans="1:17" s="5" customFormat="1" ht="15" customHeight="1" thickBot="1" x14ac:dyDescent="0.3">
      <c r="A85" s="3" t="s">
        <v>49</v>
      </c>
      <c r="B85" s="26"/>
      <c r="D85" s="19">
        <f>SUM(D79:D84)</f>
        <v>0</v>
      </c>
      <c r="E85" s="48">
        <f>+D85</f>
        <v>0</v>
      </c>
      <c r="O85" s="4"/>
      <c r="P85" s="4"/>
      <c r="Q85" s="4"/>
    </row>
    <row r="86" spans="1:17" s="5" customFormat="1" ht="15" customHeight="1" thickBot="1" x14ac:dyDescent="0.25">
      <c r="A86" s="47"/>
      <c r="B86" s="26"/>
      <c r="C86" s="26"/>
      <c r="D86" s="26"/>
      <c r="E86" s="27"/>
      <c r="O86" s="4"/>
      <c r="P86" s="4"/>
      <c r="Q86" s="4"/>
    </row>
    <row r="87" spans="1:17" s="5" customFormat="1" ht="15" customHeight="1" thickBot="1" x14ac:dyDescent="0.3">
      <c r="A87" s="3" t="s">
        <v>50</v>
      </c>
      <c r="B87" s="26"/>
      <c r="C87" s="26"/>
      <c r="D87" s="26"/>
      <c r="E87" s="49">
        <f>SUM(E33:E86)</f>
        <v>0</v>
      </c>
      <c r="O87" s="4"/>
      <c r="P87" s="4"/>
      <c r="Q87" s="4"/>
    </row>
    <row r="88" spans="1:17" s="6" customFormat="1" ht="15" customHeight="1" x14ac:dyDescent="0.25">
      <c r="A88" s="73"/>
      <c r="B88" s="74"/>
      <c r="C88" s="74"/>
      <c r="D88" s="74"/>
      <c r="E88" s="75"/>
      <c r="O88" s="69"/>
      <c r="P88" s="69"/>
      <c r="Q88" s="69"/>
    </row>
    <row r="89" spans="1:17" s="5" customFormat="1" ht="15" customHeight="1" x14ac:dyDescent="0.2">
      <c r="A89" s="98" t="s">
        <v>102</v>
      </c>
      <c r="B89" s="99"/>
      <c r="C89" s="99"/>
      <c r="D89" s="99"/>
      <c r="E89" s="100"/>
      <c r="O89" s="4"/>
      <c r="P89" s="4"/>
      <c r="Q89" s="4"/>
    </row>
    <row r="90" spans="1:17" s="6" customFormat="1" ht="15" customHeight="1" x14ac:dyDescent="0.2">
      <c r="A90" s="76"/>
      <c r="B90" s="77"/>
      <c r="C90" s="77"/>
      <c r="D90" s="77"/>
      <c r="E90" s="78"/>
      <c r="O90" s="69"/>
      <c r="P90" s="69"/>
      <c r="Q90" s="69"/>
    </row>
    <row r="91" spans="1:17" s="5" customFormat="1" ht="15" customHeight="1" x14ac:dyDescent="0.25">
      <c r="A91" s="2" t="s">
        <v>51</v>
      </c>
      <c r="B91" s="26"/>
      <c r="C91" s="26"/>
      <c r="D91" s="26"/>
      <c r="E91" s="27"/>
      <c r="O91" s="4"/>
      <c r="P91" s="4"/>
      <c r="Q91" s="4"/>
    </row>
    <row r="92" spans="1:17" s="5" customFormat="1" ht="15" customHeight="1" x14ac:dyDescent="0.25">
      <c r="A92" s="36" t="s">
        <v>52</v>
      </c>
      <c r="B92" s="29"/>
      <c r="C92" s="26"/>
      <c r="D92" s="26"/>
      <c r="E92" s="27"/>
      <c r="O92" s="4"/>
      <c r="P92" s="4"/>
      <c r="Q92" s="4"/>
    </row>
    <row r="93" spans="1:17" s="5" customFormat="1" ht="15" customHeight="1" x14ac:dyDescent="0.2">
      <c r="A93" s="47" t="s">
        <v>53</v>
      </c>
      <c r="B93" s="29"/>
      <c r="C93" s="13">
        <v>0</v>
      </c>
      <c r="D93" s="26"/>
      <c r="E93" s="27"/>
      <c r="O93" s="4"/>
      <c r="P93" s="4"/>
      <c r="Q93" s="4"/>
    </row>
    <row r="94" spans="1:17" s="5" customFormat="1" ht="15" customHeight="1" x14ac:dyDescent="0.2">
      <c r="A94" s="47" t="s">
        <v>14</v>
      </c>
      <c r="B94" s="29"/>
      <c r="C94" s="30">
        <f>+N17+N18</f>
        <v>0</v>
      </c>
      <c r="D94" s="26"/>
      <c r="E94" s="27"/>
      <c r="O94" s="4"/>
      <c r="P94" s="4"/>
      <c r="Q94" s="4"/>
    </row>
    <row r="95" spans="1:17" s="5" customFormat="1" ht="15" customHeight="1" x14ac:dyDescent="0.2">
      <c r="A95" s="47" t="s">
        <v>54</v>
      </c>
      <c r="B95" s="29"/>
      <c r="C95" s="13">
        <v>0</v>
      </c>
      <c r="D95" s="26"/>
      <c r="E95" s="27"/>
      <c r="O95" s="4"/>
      <c r="P95" s="4"/>
      <c r="Q95" s="4"/>
    </row>
    <row r="96" spans="1:17" s="5" customFormat="1" ht="15" customHeight="1" x14ac:dyDescent="0.2">
      <c r="A96" s="47" t="s">
        <v>55</v>
      </c>
      <c r="B96" s="29"/>
      <c r="C96" s="13">
        <v>0</v>
      </c>
      <c r="D96" s="26"/>
      <c r="E96" s="27"/>
      <c r="O96" s="4"/>
      <c r="P96" s="4"/>
      <c r="Q96" s="4"/>
    </row>
    <row r="97" spans="1:17" s="5" customFormat="1" ht="15" customHeight="1" x14ac:dyDescent="0.2">
      <c r="A97" s="47" t="s">
        <v>56</v>
      </c>
      <c r="B97" s="29"/>
      <c r="C97" s="13">
        <v>0</v>
      </c>
      <c r="D97" s="26"/>
      <c r="E97" s="27"/>
      <c r="O97" s="4"/>
      <c r="P97" s="4"/>
      <c r="Q97" s="4"/>
    </row>
    <row r="98" spans="1:17" s="5" customFormat="1" ht="15" customHeight="1" x14ac:dyDescent="0.2">
      <c r="A98" s="47" t="s">
        <v>57</v>
      </c>
      <c r="B98" s="29"/>
      <c r="C98" s="13">
        <v>0</v>
      </c>
      <c r="D98" s="26"/>
      <c r="E98" s="27"/>
      <c r="O98" s="4"/>
      <c r="P98" s="4"/>
      <c r="Q98" s="4"/>
    </row>
    <row r="99" spans="1:17" s="5" customFormat="1" ht="15" customHeight="1" x14ac:dyDescent="0.2">
      <c r="A99" s="47" t="s">
        <v>58</v>
      </c>
      <c r="B99" s="29"/>
      <c r="C99" s="13">
        <v>0</v>
      </c>
      <c r="D99" s="26"/>
      <c r="E99" s="27"/>
      <c r="O99" s="4"/>
      <c r="P99" s="4"/>
      <c r="Q99" s="4"/>
    </row>
    <row r="100" spans="1:17" s="5" customFormat="1" ht="15" customHeight="1" x14ac:dyDescent="0.2">
      <c r="A100" s="47" t="s">
        <v>59</v>
      </c>
      <c r="B100" s="29"/>
      <c r="C100" s="13">
        <v>0</v>
      </c>
      <c r="D100" s="26"/>
      <c r="E100" s="27"/>
      <c r="O100" s="4"/>
      <c r="P100" s="4"/>
      <c r="Q100" s="4"/>
    </row>
    <row r="101" spans="1:17" s="5" customFormat="1" ht="15" customHeight="1" x14ac:dyDescent="0.2">
      <c r="A101" s="47" t="s">
        <v>60</v>
      </c>
      <c r="B101" s="29"/>
      <c r="C101" s="13">
        <v>0</v>
      </c>
      <c r="D101" s="26"/>
      <c r="E101" s="27"/>
      <c r="O101" s="4"/>
      <c r="P101" s="4"/>
      <c r="Q101" s="4"/>
    </row>
    <row r="102" spans="1:17" s="5" customFormat="1" ht="15" customHeight="1" x14ac:dyDescent="0.2">
      <c r="A102" s="47" t="s">
        <v>61</v>
      </c>
      <c r="B102" s="29"/>
      <c r="C102" s="13">
        <v>0</v>
      </c>
      <c r="D102" s="26"/>
      <c r="E102" s="27"/>
      <c r="O102" s="4"/>
      <c r="P102" s="4"/>
      <c r="Q102" s="4"/>
    </row>
    <row r="103" spans="1:17" s="5" customFormat="1" ht="15" customHeight="1" x14ac:dyDescent="0.2">
      <c r="A103" s="28"/>
      <c r="B103" s="26"/>
      <c r="C103" s="26"/>
      <c r="D103" s="26"/>
      <c r="E103" s="27"/>
      <c r="O103" s="4"/>
      <c r="P103" s="4"/>
      <c r="Q103" s="4"/>
    </row>
    <row r="104" spans="1:17" s="5" customFormat="1" ht="15" customHeight="1" x14ac:dyDescent="0.25">
      <c r="A104" s="36" t="s">
        <v>62</v>
      </c>
      <c r="B104" s="26"/>
      <c r="C104" s="26"/>
      <c r="D104" s="26"/>
      <c r="E104" s="27"/>
      <c r="O104" s="4"/>
      <c r="P104" s="4"/>
      <c r="Q104" s="4"/>
    </row>
    <row r="105" spans="1:17" s="5" customFormat="1" ht="15" customHeight="1" x14ac:dyDescent="0.2">
      <c r="A105" s="47" t="s">
        <v>63</v>
      </c>
      <c r="B105" s="26"/>
      <c r="C105" s="13">
        <v>0</v>
      </c>
      <c r="D105" s="26"/>
      <c r="E105" s="27"/>
      <c r="O105" s="4"/>
      <c r="P105" s="4"/>
      <c r="Q105" s="4"/>
    </row>
    <row r="106" spans="1:17" s="5" customFormat="1" ht="15" customHeight="1" x14ac:dyDescent="0.2">
      <c r="A106" s="28"/>
      <c r="B106" s="26"/>
      <c r="C106" s="26"/>
      <c r="D106" s="26"/>
      <c r="E106" s="27"/>
      <c r="O106" s="4"/>
      <c r="P106" s="4"/>
      <c r="Q106" s="4"/>
    </row>
    <row r="107" spans="1:17" s="5" customFormat="1" ht="15" customHeight="1" x14ac:dyDescent="0.25">
      <c r="A107" s="36" t="s">
        <v>64</v>
      </c>
      <c r="B107" s="26"/>
      <c r="C107" s="26"/>
      <c r="D107" s="26"/>
      <c r="E107" s="27"/>
      <c r="O107" s="4"/>
      <c r="P107" s="4"/>
      <c r="Q107" s="4"/>
    </row>
    <row r="108" spans="1:17" s="5" customFormat="1" ht="15" customHeight="1" x14ac:dyDescent="0.2">
      <c r="A108" s="47" t="s">
        <v>65</v>
      </c>
      <c r="B108" s="26"/>
      <c r="C108" s="13">
        <v>0</v>
      </c>
      <c r="D108" s="26"/>
      <c r="E108" s="27"/>
      <c r="O108" s="4"/>
      <c r="P108" s="4"/>
      <c r="Q108" s="4"/>
    </row>
    <row r="109" spans="1:17" s="5" customFormat="1" ht="15" customHeight="1" x14ac:dyDescent="0.2">
      <c r="A109" s="28"/>
      <c r="B109" s="26"/>
      <c r="C109" s="50">
        <f>SUM(C93:C108)</f>
        <v>0</v>
      </c>
      <c r="D109" s="30">
        <f>-MIN(C109,150000)</f>
        <v>0</v>
      </c>
      <c r="E109" s="27"/>
      <c r="O109" s="4"/>
      <c r="P109" s="4"/>
      <c r="Q109" s="4"/>
    </row>
    <row r="110" spans="1:17" s="5" customFormat="1" ht="15" customHeight="1" x14ac:dyDescent="0.2">
      <c r="A110" s="28"/>
      <c r="B110" s="26"/>
      <c r="C110" s="26"/>
      <c r="D110" s="26"/>
      <c r="E110" s="27"/>
      <c r="O110" s="4"/>
      <c r="P110" s="4"/>
      <c r="Q110" s="4"/>
    </row>
    <row r="111" spans="1:17" s="5" customFormat="1" ht="15" customHeight="1" x14ac:dyDescent="0.25">
      <c r="A111" s="36" t="s">
        <v>66</v>
      </c>
      <c r="B111" s="26"/>
      <c r="C111" s="51">
        <v>0</v>
      </c>
      <c r="D111" s="30">
        <f>-IF(C111&gt;=50000,50000,C111)</f>
        <v>0</v>
      </c>
      <c r="E111" s="27"/>
      <c r="O111" s="4"/>
      <c r="P111" s="4"/>
      <c r="Q111" s="4"/>
    </row>
    <row r="112" spans="1:17" s="5" customFormat="1" ht="15" customHeight="1" x14ac:dyDescent="0.2">
      <c r="A112" s="28"/>
      <c r="B112" s="26"/>
      <c r="C112" s="26"/>
      <c r="D112" s="26"/>
      <c r="E112" s="27"/>
      <c r="O112" s="4"/>
      <c r="P112" s="4"/>
      <c r="Q112" s="4"/>
    </row>
    <row r="113" spans="1:17" s="5" customFormat="1" ht="15" customHeight="1" x14ac:dyDescent="0.2">
      <c r="A113" s="47" t="s">
        <v>67</v>
      </c>
      <c r="B113" s="13">
        <v>0</v>
      </c>
      <c r="C113" s="30">
        <f>IF(F5="Normal Citizen",(IF(B113&gt;=25000,25000,B113)),(IF(B113&gt;=50000,50000,B113)))</f>
        <v>0</v>
      </c>
      <c r="D113" s="26"/>
      <c r="E113" s="27"/>
      <c r="O113" s="4"/>
      <c r="P113" s="4"/>
      <c r="Q113" s="4"/>
    </row>
    <row r="114" spans="1:17" s="5" customFormat="1" ht="15" customHeight="1" x14ac:dyDescent="0.2">
      <c r="A114" s="47" t="s">
        <v>68</v>
      </c>
      <c r="B114" s="13">
        <v>0</v>
      </c>
      <c r="C114" s="30">
        <f>IF(F6="Normal Citizen",(IF(B114&gt;=25000,25000,B114)),(IF(B114&gt;=50000,50000,B114)))</f>
        <v>0</v>
      </c>
      <c r="D114" s="26"/>
      <c r="E114" s="27"/>
      <c r="O114" s="4"/>
      <c r="P114" s="4"/>
      <c r="Q114" s="4"/>
    </row>
    <row r="115" spans="1:17" s="5" customFormat="1" ht="15" customHeight="1" x14ac:dyDescent="0.2">
      <c r="A115" s="47" t="s">
        <v>69</v>
      </c>
      <c r="B115" s="13">
        <v>0</v>
      </c>
      <c r="C115" s="30">
        <f>+B115</f>
        <v>0</v>
      </c>
      <c r="D115" s="26"/>
      <c r="E115" s="27"/>
      <c r="O115" s="4"/>
      <c r="P115" s="4"/>
      <c r="Q115" s="4"/>
    </row>
    <row r="116" spans="1:17" s="5" customFormat="1" ht="15" customHeight="1" x14ac:dyDescent="0.2">
      <c r="A116" s="47" t="s">
        <v>70</v>
      </c>
      <c r="B116" s="13">
        <v>0</v>
      </c>
      <c r="C116" s="30">
        <f>IF(B116&gt;=125000,125000,B116)</f>
        <v>0</v>
      </c>
      <c r="D116" s="26"/>
      <c r="E116" s="27"/>
      <c r="O116" s="4"/>
      <c r="P116" s="4"/>
      <c r="Q116" s="4"/>
    </row>
    <row r="117" spans="1:17" s="5" customFormat="1" ht="15" customHeight="1" x14ac:dyDescent="0.2">
      <c r="A117" s="47" t="s">
        <v>71</v>
      </c>
      <c r="B117" s="13">
        <v>0</v>
      </c>
      <c r="C117" s="30">
        <f>IF(B117&gt;=100000,100000,B117)</f>
        <v>0</v>
      </c>
      <c r="D117" s="26"/>
      <c r="E117" s="27"/>
      <c r="O117" s="4"/>
      <c r="P117" s="4"/>
      <c r="Q117" s="4"/>
    </row>
    <row r="118" spans="1:17" s="5" customFormat="1" ht="15" customHeight="1" x14ac:dyDescent="0.2">
      <c r="A118" s="47" t="s">
        <v>72</v>
      </c>
      <c r="B118" s="13">
        <v>0</v>
      </c>
      <c r="C118" s="30">
        <f>+B118</f>
        <v>0</v>
      </c>
      <c r="D118" s="26"/>
      <c r="E118" s="27"/>
      <c r="O118" s="4"/>
      <c r="P118" s="4"/>
      <c r="Q118" s="4"/>
    </row>
    <row r="119" spans="1:17" s="5" customFormat="1" ht="15" customHeight="1" x14ac:dyDescent="0.2">
      <c r="A119" s="47" t="s">
        <v>73</v>
      </c>
      <c r="B119" s="13">
        <v>0</v>
      </c>
      <c r="C119" s="30">
        <f>IF(B119&gt;=60000,60000,B119)</f>
        <v>0</v>
      </c>
      <c r="D119" s="26"/>
      <c r="E119" s="27"/>
      <c r="O119" s="4"/>
      <c r="P119" s="4"/>
      <c r="Q119" s="4"/>
    </row>
    <row r="120" spans="1:17" s="5" customFormat="1" ht="15" customHeight="1" x14ac:dyDescent="0.2">
      <c r="A120" s="47" t="s">
        <v>74</v>
      </c>
      <c r="B120" s="30">
        <f>IF(F5="Normal Citizen",D79,0)</f>
        <v>0</v>
      </c>
      <c r="C120" s="30">
        <f>IF(F5="Normal Citizen",(MIN(B120,10000)),0)</f>
        <v>0</v>
      </c>
      <c r="D120" s="26"/>
      <c r="E120" s="27"/>
      <c r="O120" s="4"/>
      <c r="P120" s="4"/>
      <c r="Q120" s="4"/>
    </row>
    <row r="121" spans="1:17" s="5" customFormat="1" ht="15" customHeight="1" x14ac:dyDescent="0.2">
      <c r="A121" s="47" t="s">
        <v>75</v>
      </c>
      <c r="B121" s="30">
        <f>IF(F5="Normal Citizen",0,(D79+D80))</f>
        <v>0</v>
      </c>
      <c r="C121" s="30">
        <f>IF(F5="Normal Citizen",0,(MIN(B121,50000)))</f>
        <v>0</v>
      </c>
      <c r="D121" s="26"/>
      <c r="E121" s="27"/>
      <c r="O121" s="4"/>
      <c r="P121" s="4"/>
      <c r="Q121" s="4"/>
    </row>
    <row r="122" spans="1:17" s="5" customFormat="1" ht="15" customHeight="1" x14ac:dyDescent="0.2">
      <c r="A122" s="47" t="s">
        <v>76</v>
      </c>
      <c r="B122" s="34">
        <v>0</v>
      </c>
      <c r="C122" s="35">
        <f>IF(B122&gt;=125000,125000,B122)</f>
        <v>0</v>
      </c>
      <c r="D122" s="30">
        <f>-SUM(C113:C122)</f>
        <v>0</v>
      </c>
      <c r="E122" s="27"/>
      <c r="O122" s="4"/>
      <c r="P122" s="4"/>
      <c r="Q122" s="4"/>
    </row>
    <row r="123" spans="1:17" s="5" customFormat="1" ht="15" customHeight="1" thickBot="1" x14ac:dyDescent="0.25">
      <c r="A123" s="28"/>
      <c r="B123" s="26"/>
      <c r="C123" s="26"/>
      <c r="D123" s="26"/>
      <c r="E123" s="27"/>
      <c r="O123" s="4"/>
      <c r="P123" s="4"/>
      <c r="Q123" s="4"/>
    </row>
    <row r="124" spans="1:17" s="5" customFormat="1" ht="15" customHeight="1" thickBot="1" x14ac:dyDescent="0.25">
      <c r="A124" s="3" t="s">
        <v>18</v>
      </c>
      <c r="B124" s="26"/>
      <c r="C124" s="26"/>
      <c r="D124" s="52">
        <f>SUM(D93:D123)</f>
        <v>0</v>
      </c>
      <c r="E124" s="48">
        <f>+D124</f>
        <v>0</v>
      </c>
      <c r="O124" s="4"/>
      <c r="P124" s="4"/>
      <c r="Q124" s="4"/>
    </row>
    <row r="125" spans="1:17" s="5" customFormat="1" ht="15" customHeight="1" x14ac:dyDescent="0.2">
      <c r="A125" s="28"/>
      <c r="B125" s="26"/>
      <c r="C125" s="26"/>
      <c r="D125" s="26"/>
      <c r="E125" s="27"/>
      <c r="O125" s="4"/>
      <c r="P125" s="4"/>
      <c r="Q125" s="4"/>
    </row>
    <row r="126" spans="1:17" ht="15" customHeight="1" thickBot="1" x14ac:dyDescent="0.3">
      <c r="A126" s="2" t="s">
        <v>85</v>
      </c>
      <c r="B126" s="26"/>
      <c r="C126" s="26"/>
      <c r="D126" s="26"/>
      <c r="E126" s="53">
        <f>+E87+E124</f>
        <v>0</v>
      </c>
      <c r="N126" s="4"/>
      <c r="Q126" s="7"/>
    </row>
    <row r="127" spans="1:17" ht="15" customHeight="1" thickTop="1" x14ac:dyDescent="0.2">
      <c r="A127" s="28"/>
      <c r="B127" s="26"/>
      <c r="C127" s="26"/>
      <c r="D127" s="26"/>
      <c r="E127" s="27"/>
      <c r="N127" s="4"/>
      <c r="Q127" s="7"/>
    </row>
    <row r="128" spans="1:17" ht="15" customHeight="1" x14ac:dyDescent="0.2">
      <c r="A128" s="28" t="s">
        <v>78</v>
      </c>
      <c r="B128" s="26"/>
      <c r="C128" s="26"/>
      <c r="D128" s="26"/>
      <c r="E128" s="39">
        <f>IF(F5="Normal Citizen",(IF(E126&lt;=250000,0,(IF(AND(E126&gt;250001,E126&lt;=500000),((E126-250000)*0.05),(IF(AND(E126&gt;500001,E126&lt;=1000000),(12500+((E126-500000)*0.2)),(IF(E126&gt;1000001,112500+((E126-1000000)*0.3))))))))),IF(F5="Senior Citizen",(IF(E126&lt;=300000,0,(IF(AND(E126&gt;300001,E126&lt;=500000),((E126-300000)*0.05),(IF(AND(E126&gt;500001,E126&lt;=1000000),(10000+((E126-500000)*0.2)),(IF(E126&gt;1000001,110000+((E126-1000000)*0.3))))))))),(IF(E126&lt;=500000,0,(IF(AND(E126&gt;500001,E126&lt;=1000000),((E126-500000)*0.2),(IF(E126&gt;1000001,100000+((E126-1000000)*0.3)))))))))</f>
        <v>0</v>
      </c>
      <c r="N128" s="4"/>
      <c r="Q128" s="7"/>
    </row>
    <row r="129" spans="1:17" ht="15" customHeight="1" x14ac:dyDescent="0.2">
      <c r="A129" s="28" t="s">
        <v>77</v>
      </c>
      <c r="B129" s="26"/>
      <c r="C129" s="26"/>
      <c r="D129" s="26"/>
      <c r="E129" s="48">
        <f>-IF(AND(E126&gt;0,E126&lt;=500000),(MIN(E128,12500)),0)</f>
        <v>0</v>
      </c>
      <c r="N129" s="4"/>
      <c r="Q129" s="7"/>
    </row>
    <row r="130" spans="1:17" ht="15" customHeight="1" x14ac:dyDescent="0.25">
      <c r="A130" s="36" t="s">
        <v>87</v>
      </c>
      <c r="B130" s="26"/>
      <c r="C130" s="26"/>
      <c r="D130" s="26"/>
      <c r="E130" s="39">
        <f>+E128+E129</f>
        <v>0</v>
      </c>
      <c r="N130" s="4"/>
      <c r="Q130" s="7"/>
    </row>
    <row r="131" spans="1:17" ht="15" customHeight="1" x14ac:dyDescent="0.2">
      <c r="A131" s="28" t="s">
        <v>79</v>
      </c>
      <c r="B131" s="26"/>
      <c r="C131" s="26"/>
      <c r="D131" s="26"/>
      <c r="E131" s="39">
        <f>IF(E126&lt;=5000000,0,(IF(AND(E126&gt;5000000,E126&lt;=10000000),E130*10%,(IF(AND(E126&gt;10000000,E126&lt;=20000000),E130*15%,(IF(AND(E126&gt;20000000,E126&lt;=50000000),E130*25%,E130*37%)))))))</f>
        <v>0</v>
      </c>
      <c r="N131" s="4"/>
      <c r="Q131" s="7"/>
    </row>
    <row r="132" spans="1:17" ht="15" customHeight="1" x14ac:dyDescent="0.2">
      <c r="A132" s="28" t="s">
        <v>80</v>
      </c>
      <c r="B132" s="26"/>
      <c r="C132" s="26"/>
      <c r="D132" s="26"/>
      <c r="E132" s="48">
        <f>(E130+E131)*0.04</f>
        <v>0</v>
      </c>
      <c r="N132" s="4"/>
      <c r="Q132" s="7"/>
    </row>
    <row r="133" spans="1:17" ht="15" customHeight="1" x14ac:dyDescent="0.25">
      <c r="A133" s="54" t="s">
        <v>81</v>
      </c>
      <c r="B133" s="55"/>
      <c r="C133" s="55"/>
      <c r="D133" s="55"/>
      <c r="E133" s="56">
        <f>SUM(E130:E132)</f>
        <v>0</v>
      </c>
      <c r="N133" s="4"/>
      <c r="Q133" s="7"/>
    </row>
    <row r="134" spans="1:17" ht="15" customHeight="1" x14ac:dyDescent="0.2">
      <c r="A134" s="28" t="s">
        <v>82</v>
      </c>
      <c r="B134" s="26"/>
      <c r="C134" s="26"/>
      <c r="D134" s="30">
        <f>+N20</f>
        <v>0</v>
      </c>
      <c r="E134" s="27"/>
      <c r="N134" s="4"/>
      <c r="Q134" s="7"/>
    </row>
    <row r="135" spans="1:17" ht="15" customHeight="1" x14ac:dyDescent="0.2">
      <c r="A135" s="28" t="s">
        <v>83</v>
      </c>
      <c r="B135" s="26"/>
      <c r="C135" s="26"/>
      <c r="D135" s="13">
        <v>0</v>
      </c>
      <c r="E135" s="27"/>
      <c r="N135" s="4"/>
      <c r="Q135" s="7"/>
    </row>
    <row r="136" spans="1:17" ht="15" customHeight="1" x14ac:dyDescent="0.2">
      <c r="A136" s="33" t="s">
        <v>92</v>
      </c>
      <c r="B136" s="26"/>
      <c r="C136" s="26"/>
      <c r="D136" s="13">
        <v>0</v>
      </c>
      <c r="E136" s="27"/>
      <c r="N136" s="4"/>
      <c r="Q136" s="7"/>
    </row>
    <row r="137" spans="1:17" ht="15" customHeight="1" x14ac:dyDescent="0.2">
      <c r="A137" s="33" t="s">
        <v>92</v>
      </c>
      <c r="B137" s="26"/>
      <c r="C137" s="26"/>
      <c r="D137" s="34">
        <v>0</v>
      </c>
      <c r="E137" s="57">
        <f>-SUM(D134:D137)</f>
        <v>0</v>
      </c>
      <c r="N137" s="4"/>
      <c r="Q137" s="7"/>
    </row>
    <row r="138" spans="1:17" ht="15" customHeight="1" thickBot="1" x14ac:dyDescent="0.3">
      <c r="A138" s="2" t="s">
        <v>86</v>
      </c>
      <c r="B138" s="26"/>
      <c r="C138" s="26"/>
      <c r="D138" s="26"/>
      <c r="E138" s="58">
        <f>SUM(E133:E137)</f>
        <v>0</v>
      </c>
      <c r="N138" s="4"/>
      <c r="Q138" s="7"/>
    </row>
    <row r="139" spans="1:17" ht="15" customHeight="1" thickTop="1" x14ac:dyDescent="0.2">
      <c r="A139" s="28"/>
      <c r="B139" s="26"/>
      <c r="C139" s="26"/>
      <c r="D139" s="26"/>
      <c r="E139" s="27"/>
      <c r="N139" s="4"/>
      <c r="Q139" s="7"/>
    </row>
    <row r="140" spans="1:17" s="5" customFormat="1" ht="15" customHeight="1" x14ac:dyDescent="0.2">
      <c r="A140" s="59"/>
      <c r="B140" s="60"/>
      <c r="C140" s="60"/>
      <c r="D140" s="60"/>
      <c r="E140" s="57"/>
      <c r="N140" s="4"/>
      <c r="O140" s="4"/>
      <c r="P140" s="4"/>
    </row>
    <row r="141" spans="1:17" ht="45" customHeight="1" x14ac:dyDescent="0.2">
      <c r="A141" s="95" t="s">
        <v>93</v>
      </c>
      <c r="B141" s="96"/>
      <c r="C141" s="96"/>
      <c r="D141" s="96"/>
      <c r="E141" s="97"/>
    </row>
    <row r="142" spans="1:17" ht="39.75" customHeight="1" x14ac:dyDescent="0.2">
      <c r="A142" s="95" t="s">
        <v>94</v>
      </c>
      <c r="B142" s="96"/>
      <c r="C142" s="96"/>
      <c r="D142" s="96"/>
      <c r="E142" s="97"/>
    </row>
    <row r="143" spans="1:17" s="5" customFormat="1" x14ac:dyDescent="0.2">
      <c r="A143" s="7"/>
      <c r="O143" s="4"/>
      <c r="P143" s="4"/>
      <c r="Q143" s="4"/>
    </row>
    <row r="144" spans="1:17" s="5" customFormat="1" ht="12.75" customHeight="1" x14ac:dyDescent="0.2">
      <c r="A144" s="7" t="s">
        <v>125</v>
      </c>
      <c r="O144" s="4"/>
      <c r="P144" s="4"/>
      <c r="Q144" s="4"/>
    </row>
    <row r="145" spans="1:17" s="5" customFormat="1" ht="23.25" x14ac:dyDescent="0.2">
      <c r="A145" s="61" t="s">
        <v>95</v>
      </c>
      <c r="O145" s="4"/>
      <c r="P145" s="4"/>
      <c r="Q145" s="4"/>
    </row>
    <row r="146" spans="1:17" s="5" customFormat="1" x14ac:dyDescent="0.2">
      <c r="A146" s="7"/>
      <c r="O146" s="4"/>
      <c r="P146" s="4"/>
      <c r="Q146" s="4"/>
    </row>
    <row r="147" spans="1:17" s="5" customFormat="1" x14ac:dyDescent="0.2">
      <c r="A147" s="7"/>
      <c r="O147" s="4"/>
      <c r="P147" s="4"/>
      <c r="Q147" s="4"/>
    </row>
    <row r="148" spans="1:17" s="5" customFormat="1" x14ac:dyDescent="0.2">
      <c r="A148" s="7"/>
      <c r="O148" s="4"/>
      <c r="P148" s="4"/>
      <c r="Q148" s="4"/>
    </row>
    <row r="149" spans="1:17" s="5" customFormat="1" x14ac:dyDescent="0.2">
      <c r="A149" s="7"/>
      <c r="O149" s="4"/>
      <c r="P149" s="4"/>
      <c r="Q149" s="4"/>
    </row>
    <row r="150" spans="1:17" s="5" customFormat="1" x14ac:dyDescent="0.2">
      <c r="A150" s="7"/>
      <c r="O150" s="4"/>
      <c r="P150" s="4"/>
      <c r="Q150" s="4"/>
    </row>
    <row r="151" spans="1:17" s="5" customFormat="1" x14ac:dyDescent="0.2">
      <c r="A151" s="7"/>
      <c r="O151" s="4"/>
      <c r="P151" s="4"/>
      <c r="Q151" s="4"/>
    </row>
    <row r="152" spans="1:17" s="5" customFormat="1" x14ac:dyDescent="0.2">
      <c r="A152" s="7"/>
      <c r="O152" s="4"/>
      <c r="P152" s="4"/>
      <c r="Q152" s="4"/>
    </row>
    <row r="153" spans="1:17" s="5" customFormat="1" ht="15" customHeight="1" x14ac:dyDescent="0.2">
      <c r="A153" s="7"/>
      <c r="O153" s="4"/>
      <c r="P153" s="4"/>
      <c r="Q153" s="4"/>
    </row>
    <row r="154" spans="1:17" s="5" customFormat="1" x14ac:dyDescent="0.2">
      <c r="A154" s="7"/>
      <c r="O154" s="4"/>
      <c r="P154" s="4"/>
      <c r="Q154" s="4"/>
    </row>
    <row r="155" spans="1:17" s="5" customFormat="1" x14ac:dyDescent="0.2">
      <c r="A155" s="7"/>
      <c r="O155" s="4"/>
      <c r="P155" s="4"/>
      <c r="Q155" s="4"/>
    </row>
    <row r="156" spans="1:17" s="5" customFormat="1" x14ac:dyDescent="0.2">
      <c r="A156" s="7"/>
      <c r="O156" s="4"/>
      <c r="P156" s="4"/>
      <c r="Q156" s="4"/>
    </row>
  </sheetData>
  <sheetProtection algorithmName="SHA-512" hashValue="W7FAhB32VPRTKxWbU6O5SWRqELOkqilZ2Ung4/6lCp18L0q1p/PrN7SvoEZBDExXXU9c/E6f36uG0OtxsbWiyw==" saltValue="QK7YS3ZpnpwPb2wdZMBpYA==" spinCount="100000" sheet="1" objects="1" scenarios="1"/>
  <mergeCells count="4">
    <mergeCell ref="A141:E141"/>
    <mergeCell ref="A142:E142"/>
    <mergeCell ref="A89:E89"/>
    <mergeCell ref="A1:N1"/>
  </mergeCells>
  <dataValidations count="3">
    <dataValidation type="list" allowBlank="1" showInputMessage="1" showErrorMessage="1" promptTitle="Select from List" prompt="Delhi, Mumbai, Chennai &amp; Kolkata is Metro Cities" sqref="C7" xr:uid="{56634451-BB3A-41FF-93FA-03E9D1AD1F3E}">
      <formula1>"Metro, Non Metro"</formula1>
    </dataValidation>
    <dataValidation type="whole" errorStyle="information" allowBlank="1" showInputMessage="1" showErrorMessage="1" errorTitle="Insert Only Numbers" error="This Feilds Required only numeric Values" sqref="D78" xr:uid="{3CB172EF-2DD5-45C9-8BB6-87306D99DDFF}">
      <formula1>1</formula1>
      <formula2>10000000000</formula2>
    </dataValidation>
    <dataValidation type="whole" errorStyle="information" allowBlank="1" showInputMessage="1" showErrorMessage="1" errorTitle="Insert Only Numbers" error="This Feilds Required only numeric Values" sqref="B10:M15 B17:M22 B27:M27 C40:C42 C50:C51 C54:C55 C58 C62:C63 C66 D71 D79:D84 C93 C95:C102 C105 C108 C111 B113:B119 B122 D135:D137" xr:uid="{B163E806-8879-4EAE-8096-25E38C11036E}">
      <formula1>0</formula1>
      <formula2>10000000000</formula2>
    </dataValidation>
  </dataValidations>
  <hyperlinks>
    <hyperlink ref="A145" r:id="rId1" xr:uid="{8CFBB39E-6A75-4745-889B-E57430B4EC36}"/>
  </hyperlinks>
  <pageMargins left="0.7" right="0.7" top="0.75" bottom="0.75" header="0.3" footer="0.3"/>
  <pageSetup paperSize="9" scale="3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 of Income Calculator</vt:lpstr>
      <vt:lpstr>Income Tax Calulator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SRK</dc:creator>
  <cp:lastModifiedBy>vishal nile</cp:lastModifiedBy>
  <dcterms:created xsi:type="dcterms:W3CDTF">2019-04-28T10:32:09Z</dcterms:created>
  <dcterms:modified xsi:type="dcterms:W3CDTF">2020-09-10T18:03:33Z</dcterms:modified>
</cp:coreProperties>
</file>